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reza\2023\FINANSIJSKI PLAN 2023\IZVRŠENJE FINANSIJSKOG PLANA 2023\SASA NADZORNI\ИЗВРШЕЊЕ ФИН ПЛАНА 01-01-31-12-2023\"/>
    </mc:Choice>
  </mc:AlternateContent>
  <xr:revisionPtr revIDLastSave="0" documentId="13_ncr:1_{4BC61F46-DDC0-4C1A-9FB8-8E475C2BF3CE}" xr6:coauthVersionLast="45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na" sheetId="3" r:id="rId1"/>
    <sheet name="Finansijski plan 2023." sheetId="2" r:id="rId2"/>
    <sheet name="izvršenje fin.plana" sheetId="8" r:id="rId3"/>
    <sheet name="FIN.PLAN PO IZVORIMA FINANSI" sheetId="7" r:id="rId4"/>
  </sheets>
  <definedNames>
    <definedName name="_xlnm.Print_Area" localSheetId="1">'Finansijski plan 2023.'!$A$1:$F$101</definedName>
    <definedName name="_xlnm.Print_Area" localSheetId="0">Naslovna!$A$1:$B$8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7" l="1"/>
  <c r="M16" i="8" l="1"/>
  <c r="J16" i="8"/>
  <c r="G16" i="8"/>
  <c r="D16" i="8"/>
  <c r="F80" i="8" l="1"/>
  <c r="I12" i="8" l="1"/>
  <c r="F81" i="8"/>
  <c r="I81" i="8"/>
  <c r="I80" i="8"/>
  <c r="L81" i="8"/>
  <c r="L80" i="8"/>
  <c r="O81" i="8"/>
  <c r="O80" i="8"/>
  <c r="M4" i="8"/>
  <c r="O59" i="8"/>
  <c r="M22" i="8"/>
  <c r="M78" i="8" s="1"/>
  <c r="O67" i="8"/>
  <c r="N67" i="8"/>
  <c r="M67" i="8"/>
  <c r="L78" i="8"/>
  <c r="K78" i="8"/>
  <c r="J78" i="8"/>
  <c r="L67" i="8"/>
  <c r="K67" i="8"/>
  <c r="J67" i="8"/>
  <c r="I78" i="8"/>
  <c r="L7" i="8"/>
  <c r="L8" i="8"/>
  <c r="L6" i="8"/>
  <c r="F26" i="8" l="1"/>
  <c r="L22" i="8"/>
  <c r="I22" i="8"/>
  <c r="H78" i="8"/>
  <c r="G78" i="8"/>
  <c r="I67" i="8"/>
  <c r="H67" i="8"/>
  <c r="G67" i="8"/>
  <c r="F67" i="8"/>
  <c r="G13" i="8"/>
  <c r="E13" i="8"/>
  <c r="D13" i="8"/>
  <c r="N13" i="8"/>
  <c r="N16" i="8" s="1"/>
  <c r="M13" i="8"/>
  <c r="J13" i="8"/>
  <c r="O16" i="8" l="1"/>
  <c r="I27" i="8"/>
  <c r="F29" i="8"/>
  <c r="L77" i="8"/>
  <c r="L76" i="8"/>
  <c r="L74" i="8"/>
  <c r="I77" i="8"/>
  <c r="I74" i="8"/>
  <c r="I73" i="8"/>
  <c r="I71" i="8"/>
  <c r="I68" i="8"/>
  <c r="O77" i="8"/>
  <c r="O75" i="8"/>
  <c r="O74" i="8"/>
  <c r="O73" i="8"/>
  <c r="O71" i="8"/>
  <c r="O69" i="8"/>
  <c r="O68" i="8"/>
  <c r="O64" i="8"/>
  <c r="O63" i="8"/>
  <c r="O62" i="8"/>
  <c r="O61" i="8"/>
  <c r="O60" i="8"/>
  <c r="O58" i="8"/>
  <c r="O57" i="8"/>
  <c r="O56" i="8"/>
  <c r="O55" i="8"/>
  <c r="O54" i="8"/>
  <c r="O53" i="8"/>
  <c r="O52" i="8"/>
  <c r="O50" i="8"/>
  <c r="O49" i="8"/>
  <c r="O48" i="8"/>
  <c r="O47" i="8"/>
  <c r="O46" i="8"/>
  <c r="O45" i="8"/>
  <c r="O44" i="8"/>
  <c r="O43" i="8"/>
  <c r="O42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6" i="8"/>
  <c r="O25" i="8"/>
  <c r="O24" i="8"/>
  <c r="O23" i="8"/>
  <c r="O14" i="8"/>
  <c r="O12" i="8"/>
  <c r="L72" i="8"/>
  <c r="L71" i="8"/>
  <c r="L70" i="8"/>
  <c r="L68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6" i="8"/>
  <c r="L25" i="8"/>
  <c r="L24" i="8"/>
  <c r="L23" i="8"/>
  <c r="I65" i="8"/>
  <c r="I64" i="8"/>
  <c r="I63" i="8"/>
  <c r="I62" i="8"/>
  <c r="I61" i="8"/>
  <c r="I60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0" i="8"/>
  <c r="I39" i="8"/>
  <c r="I38" i="8"/>
  <c r="I37" i="8"/>
  <c r="I36" i="8"/>
  <c r="I35" i="8"/>
  <c r="I34" i="8"/>
  <c r="I33" i="8"/>
  <c r="I32" i="8"/>
  <c r="I31" i="8"/>
  <c r="I29" i="8"/>
  <c r="I30" i="8"/>
  <c r="I28" i="8"/>
  <c r="I26" i="8"/>
  <c r="I25" i="8"/>
  <c r="I24" i="8"/>
  <c r="I23" i="8"/>
  <c r="I14" i="8"/>
  <c r="F77" i="8"/>
  <c r="F73" i="8"/>
  <c r="F71" i="8"/>
  <c r="F70" i="8"/>
  <c r="F68" i="8"/>
  <c r="F65" i="8"/>
  <c r="F64" i="8"/>
  <c r="F63" i="8"/>
  <c r="F62" i="8"/>
  <c r="F61" i="8"/>
  <c r="F60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0" i="8"/>
  <c r="F39" i="8"/>
  <c r="F38" i="8"/>
  <c r="F37" i="8"/>
  <c r="F36" i="8"/>
  <c r="F35" i="8"/>
  <c r="F34" i="8"/>
  <c r="F33" i="8"/>
  <c r="F32" i="8"/>
  <c r="F31" i="8"/>
  <c r="F30" i="8"/>
  <c r="F28" i="8"/>
  <c r="F27" i="8"/>
  <c r="F25" i="8"/>
  <c r="F24" i="8"/>
  <c r="F23" i="8"/>
  <c r="F14" i="8"/>
  <c r="L14" i="8"/>
  <c r="O11" i="8"/>
  <c r="O8" i="8"/>
  <c r="O7" i="8"/>
  <c r="O6" i="8"/>
  <c r="L12" i="8"/>
  <c r="L11" i="8"/>
  <c r="I11" i="8"/>
  <c r="I10" i="8"/>
  <c r="I8" i="8"/>
  <c r="I7" i="8"/>
  <c r="I6" i="8"/>
  <c r="F12" i="8"/>
  <c r="F11" i="8"/>
  <c r="F10" i="8"/>
  <c r="F8" i="8"/>
  <c r="F7" i="8"/>
  <c r="F6" i="8"/>
  <c r="R5" i="8" l="1"/>
  <c r="O5" i="8"/>
  <c r="I5" i="8"/>
  <c r="F5" i="8"/>
  <c r="R15" i="8"/>
  <c r="R14" i="8"/>
  <c r="R12" i="8"/>
  <c r="R11" i="8"/>
  <c r="R10" i="8"/>
  <c r="R9" i="8"/>
  <c r="R8" i="8"/>
  <c r="R7" i="8"/>
  <c r="R6" i="8"/>
  <c r="Q13" i="8"/>
  <c r="Q16" i="8" s="1"/>
  <c r="P13" i="8"/>
  <c r="Q4" i="8"/>
  <c r="R4" i="8" s="1"/>
  <c r="P4" i="8"/>
  <c r="P16" i="8" l="1"/>
  <c r="R16" i="8" s="1"/>
  <c r="R13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8" i="8"/>
  <c r="R69" i="8"/>
  <c r="R71" i="8"/>
  <c r="R73" i="8"/>
  <c r="R74" i="8"/>
  <c r="R75" i="8"/>
  <c r="R77" i="8"/>
  <c r="R23" i="8"/>
  <c r="R24" i="8"/>
  <c r="R25" i="8"/>
  <c r="R26" i="8"/>
  <c r="R27" i="8"/>
  <c r="P22" i="8"/>
  <c r="Q67" i="8"/>
  <c r="P67" i="8"/>
  <c r="P78" i="8" s="1"/>
  <c r="R67" i="8" l="1"/>
  <c r="F88" i="2"/>
  <c r="F12" i="2"/>
  <c r="L5" i="7"/>
  <c r="D37" i="7"/>
  <c r="C92" i="7" l="1"/>
  <c r="C67" i="7"/>
  <c r="H59" i="7"/>
  <c r="Q89" i="8" l="1"/>
  <c r="N89" i="8" l="1"/>
  <c r="K89" i="8"/>
  <c r="H89" i="8"/>
  <c r="E89" i="8"/>
  <c r="D82" i="8" l="1"/>
  <c r="M82" i="8"/>
  <c r="P82" i="8"/>
  <c r="J82" i="8"/>
  <c r="J22" i="8"/>
  <c r="J4" i="8"/>
  <c r="G82" i="8" l="1"/>
  <c r="G22" i="8"/>
  <c r="G4" i="8" l="1"/>
  <c r="D67" i="8"/>
  <c r="D22" i="8"/>
  <c r="F22" i="8" s="1"/>
  <c r="D78" i="8" l="1"/>
  <c r="F78" i="8" s="1"/>
  <c r="D4" i="8"/>
  <c r="H21" i="7" l="1"/>
  <c r="J21" i="7"/>
  <c r="D77" i="7"/>
  <c r="D76" i="7" s="1"/>
  <c r="D67" i="7"/>
  <c r="D66" i="7" s="1"/>
  <c r="D64" i="7"/>
  <c r="D63" i="7" s="1"/>
  <c r="H17" i="7" l="1"/>
  <c r="J38" i="7"/>
  <c r="H38" i="7"/>
  <c r="J19" i="7"/>
  <c r="J17" i="7"/>
  <c r="L66" i="7"/>
  <c r="L65" i="7" s="1"/>
  <c r="L4" i="7" s="1"/>
  <c r="N76" i="7"/>
  <c r="N63" i="7"/>
  <c r="N61" i="7"/>
  <c r="N56" i="7"/>
  <c r="N38" i="7"/>
  <c r="N19" i="7"/>
  <c r="N17" i="7"/>
  <c r="L95" i="7"/>
  <c r="P89" i="7"/>
  <c r="H13" i="8" l="1"/>
  <c r="K13" i="8"/>
  <c r="L13" i="8" s="1"/>
  <c r="C66" i="7" l="1"/>
  <c r="F69" i="2"/>
  <c r="I17" i="7" l="1"/>
  <c r="E82" i="8" l="1"/>
  <c r="H4" i="8"/>
  <c r="K4" i="8"/>
  <c r="E22" i="8"/>
  <c r="H22" i="8"/>
  <c r="K22" i="8"/>
  <c r="N22" i="8"/>
  <c r="O22" i="8" l="1"/>
  <c r="N78" i="8"/>
  <c r="K16" i="8"/>
  <c r="L16" i="8" s="1"/>
  <c r="L4" i="8"/>
  <c r="H16" i="8"/>
  <c r="I16" i="8" s="1"/>
  <c r="I4" i="8"/>
  <c r="N4" i="8"/>
  <c r="O4" i="8" s="1"/>
  <c r="Q82" i="8" l="1"/>
  <c r="N82" i="8"/>
  <c r="K82" i="8"/>
  <c r="H82" i="8"/>
  <c r="E67" i="8"/>
  <c r="E78" i="8" s="1"/>
  <c r="A24" i="8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Q22" i="8"/>
  <c r="R22" i="8" s="1"/>
  <c r="A6" i="8"/>
  <c r="A7" i="8" s="1"/>
  <c r="A8" i="8" s="1"/>
  <c r="E4" i="8"/>
  <c r="F4" i="8" s="1"/>
  <c r="Q78" i="8" l="1"/>
  <c r="R78" i="8" s="1"/>
  <c r="E16" i="8"/>
  <c r="F16" i="8" s="1"/>
  <c r="C104" i="7"/>
  <c r="C103" i="7"/>
  <c r="C102" i="7"/>
  <c r="O101" i="7"/>
  <c r="M101" i="7"/>
  <c r="I101" i="7"/>
  <c r="G101" i="7"/>
  <c r="E101" i="7"/>
  <c r="C101" i="7"/>
  <c r="C100" i="7"/>
  <c r="C99" i="7"/>
  <c r="C98" i="7"/>
  <c r="O97" i="7"/>
  <c r="M97" i="7"/>
  <c r="I97" i="7"/>
  <c r="G97" i="7"/>
  <c r="E97" i="7"/>
  <c r="C97" i="7" s="1"/>
  <c r="C96" i="7"/>
  <c r="K95" i="7"/>
  <c r="C95" i="7" s="1"/>
  <c r="C94" i="7"/>
  <c r="O93" i="7"/>
  <c r="M93" i="7"/>
  <c r="I93" i="7"/>
  <c r="G93" i="7"/>
  <c r="E93" i="7"/>
  <c r="O91" i="7"/>
  <c r="M91" i="7"/>
  <c r="I91" i="7"/>
  <c r="G91" i="7"/>
  <c r="E91" i="7"/>
  <c r="C90" i="7"/>
  <c r="O89" i="7"/>
  <c r="M89" i="7"/>
  <c r="I89" i="7"/>
  <c r="G89" i="7"/>
  <c r="E89" i="7"/>
  <c r="D88" i="7"/>
  <c r="C88" i="7"/>
  <c r="D87" i="7"/>
  <c r="D86" i="7" s="1"/>
  <c r="C87" i="7"/>
  <c r="O86" i="7"/>
  <c r="N86" i="7"/>
  <c r="M86" i="7"/>
  <c r="I86" i="7"/>
  <c r="G86" i="7"/>
  <c r="E86" i="7"/>
  <c r="C85" i="7"/>
  <c r="O84" i="7"/>
  <c r="M84" i="7"/>
  <c r="I84" i="7"/>
  <c r="G84" i="7"/>
  <c r="E84" i="7"/>
  <c r="C83" i="7"/>
  <c r="C82" i="7"/>
  <c r="C81" i="7"/>
  <c r="J80" i="7"/>
  <c r="I80" i="7"/>
  <c r="G80" i="7"/>
  <c r="C77" i="7"/>
  <c r="O76" i="7"/>
  <c r="M76" i="7"/>
  <c r="I76" i="7"/>
  <c r="G76" i="7"/>
  <c r="E76" i="7"/>
  <c r="C75" i="7"/>
  <c r="D74" i="7"/>
  <c r="C74" i="7"/>
  <c r="D73" i="7"/>
  <c r="C73" i="7"/>
  <c r="D72" i="7"/>
  <c r="C72" i="7"/>
  <c r="D71" i="7"/>
  <c r="C71" i="7"/>
  <c r="C70" i="7"/>
  <c r="O69" i="7"/>
  <c r="N69" i="7"/>
  <c r="N65" i="7" s="1"/>
  <c r="M69" i="7"/>
  <c r="K69" i="7"/>
  <c r="I69" i="7"/>
  <c r="G69" i="7"/>
  <c r="E69" i="7"/>
  <c r="D69" i="7"/>
  <c r="D65" i="7" s="1"/>
  <c r="O66" i="7"/>
  <c r="M66" i="7"/>
  <c r="K66" i="7"/>
  <c r="I66" i="7"/>
  <c r="G66" i="7"/>
  <c r="G65" i="7" s="1"/>
  <c r="E66" i="7"/>
  <c r="K65" i="7"/>
  <c r="D62" i="7"/>
  <c r="C62" i="7"/>
  <c r="M61" i="7"/>
  <c r="I61" i="7"/>
  <c r="G61" i="7"/>
  <c r="E61" i="7"/>
  <c r="D61" i="7"/>
  <c r="D60" i="7"/>
  <c r="C60" i="7"/>
  <c r="O59" i="7"/>
  <c r="M59" i="7"/>
  <c r="K59" i="7"/>
  <c r="I59" i="7"/>
  <c r="G59" i="7"/>
  <c r="E59" i="7"/>
  <c r="D59" i="7"/>
  <c r="D58" i="7"/>
  <c r="C58" i="7"/>
  <c r="D57" i="7"/>
  <c r="C57" i="7"/>
  <c r="O56" i="7"/>
  <c r="M56" i="7"/>
  <c r="K56" i="7"/>
  <c r="I56" i="7"/>
  <c r="G56" i="7"/>
  <c r="E56" i="7"/>
  <c r="D56" i="7"/>
  <c r="D55" i="7"/>
  <c r="C55" i="7"/>
  <c r="D54" i="7"/>
  <c r="C54" i="7"/>
  <c r="D53" i="7"/>
  <c r="C53" i="7"/>
  <c r="O52" i="7"/>
  <c r="N52" i="7"/>
  <c r="M52" i="7"/>
  <c r="K52" i="7"/>
  <c r="I52" i="7"/>
  <c r="G52" i="7"/>
  <c r="E52" i="7"/>
  <c r="D52" i="7"/>
  <c r="D51" i="7"/>
  <c r="C51" i="7"/>
  <c r="D50" i="7"/>
  <c r="C50" i="7"/>
  <c r="D49" i="7"/>
  <c r="C49" i="7"/>
  <c r="D48" i="7"/>
  <c r="C48" i="7"/>
  <c r="D47" i="7"/>
  <c r="C47" i="7"/>
  <c r="D46" i="7"/>
  <c r="C46" i="7"/>
  <c r="D45" i="7"/>
  <c r="C45" i="7"/>
  <c r="O44" i="7"/>
  <c r="N44" i="7"/>
  <c r="M44" i="7"/>
  <c r="J44" i="7"/>
  <c r="I44" i="7"/>
  <c r="H44" i="7"/>
  <c r="G44" i="7"/>
  <c r="E44" i="7"/>
  <c r="D43" i="7"/>
  <c r="C43" i="7"/>
  <c r="D42" i="7"/>
  <c r="C42" i="7"/>
  <c r="O41" i="7"/>
  <c r="N41" i="7"/>
  <c r="M41" i="7"/>
  <c r="K41" i="7"/>
  <c r="J41" i="7"/>
  <c r="I41" i="7"/>
  <c r="H41" i="7"/>
  <c r="G41" i="7"/>
  <c r="E41" i="7"/>
  <c r="D40" i="7"/>
  <c r="C40" i="7"/>
  <c r="D39" i="7"/>
  <c r="C39" i="7"/>
  <c r="O38" i="7"/>
  <c r="M38" i="7"/>
  <c r="K38" i="7"/>
  <c r="I38" i="7"/>
  <c r="G38" i="7"/>
  <c r="E38" i="7"/>
  <c r="D38" i="7"/>
  <c r="C38" i="7"/>
  <c r="C37" i="7"/>
  <c r="D36" i="7"/>
  <c r="C36" i="7"/>
  <c r="D35" i="7"/>
  <c r="C35" i="7"/>
  <c r="D34" i="7"/>
  <c r="C34" i="7"/>
  <c r="D33" i="7"/>
  <c r="C33" i="7"/>
  <c r="D32" i="7"/>
  <c r="C32" i="7"/>
  <c r="C31" i="7" s="1"/>
  <c r="O31" i="7"/>
  <c r="N31" i="7"/>
  <c r="M31" i="7"/>
  <c r="K31" i="7"/>
  <c r="K5" i="7" s="1"/>
  <c r="J31" i="7"/>
  <c r="I31" i="7"/>
  <c r="H31" i="7"/>
  <c r="D31" i="7" s="1"/>
  <c r="G31" i="7"/>
  <c r="E31" i="7"/>
  <c r="D30" i="7"/>
  <c r="C30" i="7"/>
  <c r="D29" i="7"/>
  <c r="C29" i="7"/>
  <c r="O28" i="7"/>
  <c r="N28" i="7"/>
  <c r="M28" i="7"/>
  <c r="K28" i="7"/>
  <c r="I28" i="7"/>
  <c r="G28" i="7"/>
  <c r="E28" i="7"/>
  <c r="D28" i="7"/>
  <c r="D27" i="7"/>
  <c r="C27" i="7"/>
  <c r="D26" i="7"/>
  <c r="D25" i="7"/>
  <c r="C25" i="7"/>
  <c r="D24" i="7"/>
  <c r="C24" i="7"/>
  <c r="D23" i="7"/>
  <c r="C23" i="7"/>
  <c r="D22" i="7"/>
  <c r="C22" i="7"/>
  <c r="O21" i="7"/>
  <c r="N21" i="7"/>
  <c r="M21" i="7"/>
  <c r="K21" i="7"/>
  <c r="I21" i="7"/>
  <c r="G21" i="7"/>
  <c r="E21" i="7"/>
  <c r="D20" i="7"/>
  <c r="C20" i="7"/>
  <c r="O19" i="7"/>
  <c r="M19" i="7"/>
  <c r="K19" i="7"/>
  <c r="I19" i="7"/>
  <c r="H19" i="7"/>
  <c r="D19" i="7" s="1"/>
  <c r="G19" i="7"/>
  <c r="E19" i="7"/>
  <c r="D18" i="7"/>
  <c r="C18" i="7"/>
  <c r="O17" i="7"/>
  <c r="M17" i="7"/>
  <c r="K17" i="7"/>
  <c r="G17" i="7"/>
  <c r="E17" i="7"/>
  <c r="D17" i="7"/>
  <c r="D16" i="7"/>
  <c r="C16" i="7"/>
  <c r="D15" i="7"/>
  <c r="C15" i="7"/>
  <c r="D14" i="7"/>
  <c r="C14" i="7"/>
  <c r="O13" i="7"/>
  <c r="N13" i="7"/>
  <c r="M13" i="7"/>
  <c r="K13" i="7"/>
  <c r="J13" i="7"/>
  <c r="I13" i="7"/>
  <c r="H13" i="7"/>
  <c r="G13" i="7"/>
  <c r="E13" i="7"/>
  <c r="D12" i="7"/>
  <c r="C12" i="7"/>
  <c r="O11" i="7"/>
  <c r="M11" i="7"/>
  <c r="K11" i="7"/>
  <c r="I11" i="7"/>
  <c r="G11" i="7"/>
  <c r="E11" i="7"/>
  <c r="E5" i="7" s="1"/>
  <c r="D11" i="7"/>
  <c r="D10" i="7"/>
  <c r="C10" i="7"/>
  <c r="D9" i="7"/>
  <c r="C9" i="7"/>
  <c r="O8" i="7"/>
  <c r="N8" i="7"/>
  <c r="N6" i="7" s="1"/>
  <c r="M8" i="7"/>
  <c r="J8" i="7"/>
  <c r="J6" i="7" s="1"/>
  <c r="I8" i="7"/>
  <c r="I6" i="7" s="1"/>
  <c r="H8" i="7"/>
  <c r="G8" i="7"/>
  <c r="C8" i="7" s="1"/>
  <c r="E8" i="7"/>
  <c r="D7" i="7"/>
  <c r="C7" i="7"/>
  <c r="O6" i="7"/>
  <c r="K6" i="7"/>
  <c r="E6" i="7"/>
  <c r="J5" i="7" l="1"/>
  <c r="N5" i="7"/>
  <c r="N4" i="7" s="1"/>
  <c r="G79" i="7"/>
  <c r="G78" i="7" s="1"/>
  <c r="G105" i="7" s="1"/>
  <c r="C17" i="7"/>
  <c r="K4" i="7"/>
  <c r="K106" i="7" s="1"/>
  <c r="C56" i="7"/>
  <c r="C61" i="7"/>
  <c r="C69" i="7"/>
  <c r="D80" i="7"/>
  <c r="D79" i="7" s="1"/>
  <c r="J79" i="7"/>
  <c r="O79" i="7"/>
  <c r="O78" i="7" s="1"/>
  <c r="O105" i="7" s="1"/>
  <c r="C91" i="7"/>
  <c r="I79" i="7"/>
  <c r="I78" i="7" s="1"/>
  <c r="I105" i="7" s="1"/>
  <c r="J4" i="7"/>
  <c r="J106" i="7" s="1"/>
  <c r="J107" i="7" s="1"/>
  <c r="O5" i="7"/>
  <c r="D13" i="7"/>
  <c r="C28" i="7"/>
  <c r="D41" i="7"/>
  <c r="C59" i="7"/>
  <c r="E65" i="7"/>
  <c r="E4" i="7" s="1"/>
  <c r="E106" i="7" s="1"/>
  <c r="I65" i="7"/>
  <c r="O65" i="7"/>
  <c r="O4" i="7" s="1"/>
  <c r="O106" i="7" s="1"/>
  <c r="O107" i="7" s="1"/>
  <c r="E79" i="7"/>
  <c r="E78" i="7" s="1"/>
  <c r="E105" i="7" s="1"/>
  <c r="K79" i="7"/>
  <c r="K78" i="7" s="1"/>
  <c r="K105" i="7" s="1"/>
  <c r="C86" i="7"/>
  <c r="C89" i="7"/>
  <c r="N79" i="7"/>
  <c r="N78" i="7" s="1"/>
  <c r="M79" i="7"/>
  <c r="M78" i="7" s="1"/>
  <c r="M105" i="7" s="1"/>
  <c r="D8" i="7"/>
  <c r="D6" i="7" s="1"/>
  <c r="H6" i="7"/>
  <c r="H5" i="7" s="1"/>
  <c r="C11" i="7"/>
  <c r="C13" i="7"/>
  <c r="D21" i="7"/>
  <c r="C52" i="7"/>
  <c r="C76" i="7"/>
  <c r="C84" i="7"/>
  <c r="C93" i="7"/>
  <c r="C44" i="7"/>
  <c r="M65" i="7"/>
  <c r="D44" i="7"/>
  <c r="C41" i="7"/>
  <c r="C19" i="7"/>
  <c r="M6" i="7"/>
  <c r="M5" i="7" s="1"/>
  <c r="G5" i="7"/>
  <c r="I5" i="7"/>
  <c r="G6" i="7"/>
  <c r="F92" i="2"/>
  <c r="D16" i="2"/>
  <c r="F18" i="2"/>
  <c r="F77" i="2"/>
  <c r="F62" i="2"/>
  <c r="F43" i="2"/>
  <c r="C65" i="7" l="1"/>
  <c r="N106" i="7"/>
  <c r="N107" i="7" s="1"/>
  <c r="I4" i="7"/>
  <c r="I106" i="7" s="1"/>
  <c r="I107" i="7" s="1"/>
  <c r="C79" i="7"/>
  <c r="E107" i="7"/>
  <c r="C6" i="7"/>
  <c r="C78" i="7"/>
  <c r="C105" i="7" s="1"/>
  <c r="D5" i="7"/>
  <c r="H4" i="7"/>
  <c r="M4" i="7"/>
  <c r="M106" i="7" s="1"/>
  <c r="M107" i="7" s="1"/>
  <c r="C5" i="7"/>
  <c r="G4" i="7"/>
  <c r="A9" i="2"/>
  <c r="A10" i="2" s="1"/>
  <c r="A11" i="2" s="1"/>
  <c r="A15" i="2" s="1"/>
  <c r="A27" i="2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D4" i="7" l="1"/>
  <c r="H106" i="7"/>
  <c r="D106" i="7" s="1"/>
  <c r="D107" i="7" s="1"/>
  <c r="C4" i="7"/>
  <c r="G106" i="7"/>
  <c r="C106" i="7" s="1"/>
  <c r="F8" i="2"/>
  <c r="F9" i="2"/>
  <c r="F10" i="2"/>
  <c r="F11" i="2"/>
  <c r="F13" i="2"/>
  <c r="F14" i="2"/>
  <c r="F15" i="2"/>
  <c r="F17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3" i="2"/>
  <c r="F64" i="2"/>
  <c r="F65" i="2"/>
  <c r="F66" i="2"/>
  <c r="F67" i="2"/>
  <c r="F68" i="2"/>
  <c r="F71" i="2"/>
  <c r="F72" i="2"/>
  <c r="F73" i="2"/>
  <c r="F75" i="2"/>
  <c r="F76" i="2"/>
  <c r="F79" i="2"/>
  <c r="E25" i="2"/>
  <c r="D25" i="2"/>
  <c r="H107" i="7" l="1"/>
  <c r="C107" i="7"/>
  <c r="G107" i="7"/>
  <c r="F25" i="2"/>
  <c r="E16" i="2"/>
  <c r="E70" i="2" l="1"/>
  <c r="D70" i="2" l="1"/>
  <c r="F70" i="2" s="1"/>
  <c r="E7" i="2" l="1"/>
  <c r="D7" i="2"/>
  <c r="F16" i="2"/>
  <c r="F7" i="2" l="1"/>
  <c r="E19" i="2"/>
  <c r="E80" i="2"/>
  <c r="D80" i="2"/>
  <c r="D100" i="2" s="1"/>
  <c r="D19" i="2"/>
  <c r="D99" i="2" s="1"/>
  <c r="F80" i="2" l="1"/>
  <c r="F19" i="2"/>
  <c r="D101" i="2"/>
  <c r="E100" i="2"/>
  <c r="F100" i="2" s="1"/>
  <c r="E99" i="2"/>
  <c r="F99" i="2" s="1"/>
  <c r="F93" i="2" l="1"/>
  <c r="E101" i="2"/>
</calcChain>
</file>

<file path=xl/sharedStrings.xml><?xml version="1.0" encoding="utf-8"?>
<sst xmlns="http://schemas.openxmlformats.org/spreadsheetml/2006/main" count="469" uniqueCount="315">
  <si>
    <t>(у хиљадама динара)</t>
  </si>
  <si>
    <t>Редни број</t>
  </si>
  <si>
    <t>Опис</t>
  </si>
  <si>
    <t>I</t>
  </si>
  <si>
    <t>ТЕКУЋИ ПРИХОДИ</t>
  </si>
  <si>
    <t>Приход од имовине који припада имаоцима полиса осигурања</t>
  </si>
  <si>
    <t>Приходи од продаје добара и услуга или закупа од стране тржишних организација</t>
  </si>
  <si>
    <t>Споредне продаје добара и услуга које врше државне нетржишне јединице</t>
  </si>
  <si>
    <t>Текући добровољни трансфери од физичких и правних лица</t>
  </si>
  <si>
    <t>Трансфери између буџетских корисника на истом нивоу</t>
  </si>
  <si>
    <t>II</t>
  </si>
  <si>
    <t>ПРИМАЊА ОД ПРОДАЈЕ НЕФИНАНСИЈСКЕ ИМОВИНЕ</t>
  </si>
  <si>
    <t>УКУПНИ ПРИХОДИ И ПРИМАЊА
 (I+II)</t>
  </si>
  <si>
    <t xml:space="preserve">I </t>
  </si>
  <si>
    <t>ТЕКУЋИ РАСХОДИ</t>
  </si>
  <si>
    <t>Плате, додаци и накнаде запослених</t>
  </si>
  <si>
    <t xml:space="preserve">Допринос за пензијско и инвалидско осигурање </t>
  </si>
  <si>
    <t>Допринос за здравствено осигурање</t>
  </si>
  <si>
    <t>Накнаде у натури</t>
  </si>
  <si>
    <t>Исплата накнада за време одсуствовања с посла на терет фондова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</si>
  <si>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</si>
  <si>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</si>
  <si>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</si>
  <si>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</si>
  <si>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</si>
  <si>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</si>
  <si>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</si>
  <si>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</si>
  <si>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</si>
  <si>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Остали трошкови</t>
  </si>
  <si>
    <t>Трошкови службених путовања у земљи</t>
  </si>
  <si>
    <t>Трошкови службених путовања у иностранству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</si>
  <si>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</si>
  <si>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</si>
  <si>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</si>
  <si>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</si>
  <si>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</si>
  <si>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</si>
  <si>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</si>
  <si>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</si>
  <si>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</si>
  <si>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</si>
  <si>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</si>
  <si>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</si>
  <si>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</si>
  <si>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</si>
  <si>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</si>
  <si>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</si>
  <si>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Остали порези</t>
  </si>
  <si>
    <t>Обавезне таксе</t>
  </si>
  <si>
    <t xml:space="preserve">Новчане казне   </t>
  </si>
  <si>
    <t>Новчане казне и пенали по решењу судa</t>
  </si>
  <si>
    <t xml:space="preserve">II </t>
  </si>
  <si>
    <t>ИЗДАЦИ ЗА НЕФИНАНСИЈСКУ ИМОВИНУ</t>
  </si>
  <si>
    <t>Пројектно планирање</t>
  </si>
  <si>
    <t>Административна опрема</t>
  </si>
  <si>
    <t xml:space="preserve">Опрема за заштиту животне средине </t>
  </si>
  <si>
    <t>Медицинска и лабораторијска опрема</t>
  </si>
  <si>
    <t>Нематеријална имовинa</t>
  </si>
  <si>
    <t>Остале опште услуге</t>
  </si>
  <si>
    <t>1</t>
  </si>
  <si>
    <t>Залихе робе за даљу продају</t>
  </si>
  <si>
    <t>Опрема за производњу, моторна, непокретна и немоторна опрема</t>
  </si>
  <si>
    <t>Примања од продаје робе за даљу продају</t>
  </si>
  <si>
    <t>РБ</t>
  </si>
  <si>
    <t>Накнада штете за повреде или штету нанету од стране државних органа</t>
  </si>
  <si>
    <t>УКУПНИ РАСХОДИ И ИЗДАЦИ (I +II )</t>
  </si>
  <si>
    <t>Kазне за кашњење</t>
  </si>
  <si>
    <t>Капитално одржавање зграда и објеката</t>
  </si>
  <si>
    <t>Приходи из буџета</t>
  </si>
  <si>
    <t>Конто</t>
  </si>
  <si>
    <t>III   НОВЧАНА   СРЕДСТВА</t>
  </si>
  <si>
    <t>Наплаћен  ПДВ</t>
  </si>
  <si>
    <t>Приливи</t>
  </si>
  <si>
    <t>Плаћен  ПДВ</t>
  </si>
  <si>
    <t>Одливи</t>
  </si>
  <si>
    <t>IV  ФИНАНСИЈСКИ  РЕЗУЛТАТ</t>
  </si>
  <si>
    <t>%</t>
  </si>
  <si>
    <t>Суфицит ( + )  или   Дефицит ( - )</t>
  </si>
  <si>
    <t>I)</t>
  </si>
  <si>
    <t>II)</t>
  </si>
  <si>
    <t>% 
остварења</t>
  </si>
  <si>
    <t xml:space="preserve"> </t>
  </si>
  <si>
    <t xml:space="preserve"> I  ОСТВАРЕЊЕ ПЛАНА ПРИХОДА И ПРИМАЊА У ПЕРИОДУ</t>
  </si>
  <si>
    <t>План за                      2023. год.</t>
  </si>
  <si>
    <t>Средства на рачуну на дан 01.01.2023.</t>
  </si>
  <si>
    <t>Приходи и примања у 2023. години</t>
  </si>
  <si>
    <t>Расходи и издаци у  2023. години.</t>
  </si>
  <si>
    <t>СПЕЦИЈАЛНА БОЛНИЦА " СОКОБАЊА"-СОКОБАЊА</t>
  </si>
  <si>
    <t>в.д. директор</t>
  </si>
  <si>
    <t>др Ивана Филиповић</t>
  </si>
  <si>
    <t xml:space="preserve">Меморандумске ставке за рефундацију расхода </t>
  </si>
  <si>
    <t>Трошкови службених путовања пензионера</t>
  </si>
  <si>
    <t>Материјали за очување животне средине и науку</t>
  </si>
  <si>
    <t>Отплата камата домаћим јавним фин.институцијама</t>
  </si>
  <si>
    <t>Остале текуће дотације по закону-инвалиди</t>
  </si>
  <si>
    <t>Остале некретнине и опрема</t>
  </si>
  <si>
    <t>Пренос из 2022 у 2023</t>
  </si>
  <si>
    <t>Остали новчани одливи који нису исказни у обрасцу бр.5</t>
  </si>
  <si>
    <t>( у 000 РСД)</t>
  </si>
  <si>
    <t>Р.бр.</t>
  </si>
  <si>
    <t>Укупно планирано за 01.01.-31.12.2023</t>
  </si>
  <si>
    <t>Ниво града</t>
  </si>
  <si>
    <t>ООСО-болница</t>
  </si>
  <si>
    <t>ООСО-рехабилитација</t>
  </si>
  <si>
    <t>Ниво Републике</t>
  </si>
  <si>
    <t>Сопствени приходи</t>
  </si>
  <si>
    <t>Донације</t>
  </si>
  <si>
    <t>УКУПНО ИЗДАЦИ (II+III)</t>
  </si>
  <si>
    <t>ТЕКУЋИ ТРОШКОВИ</t>
  </si>
  <si>
    <t>Бруто зараде</t>
  </si>
  <si>
    <t>1.1.</t>
  </si>
  <si>
    <t>Плате и додаци запослених 411100</t>
  </si>
  <si>
    <t>1.2.</t>
  </si>
  <si>
    <t>Социјални допириноси на терет послодавца 412000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</si>
  <si>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</si>
  <si>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</si>
  <si>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</si>
  <si>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</si>
  <si>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</t>
  </si>
  <si>
    <t>2.1.</t>
  </si>
  <si>
    <t>Накнаде у натури 413100</t>
  </si>
  <si>
    <t>Социјална давања запосленима</t>
  </si>
  <si>
    <t>3.1.</t>
  </si>
  <si>
    <t>Исплата накнада за време одсуствовања с посла на терет фондова 414100</t>
  </si>
  <si>
    <t>3.2.</t>
  </si>
  <si>
    <t>Отпремнине и помоћи 414300</t>
  </si>
  <si>
    <t>3.3.</t>
  </si>
  <si>
    <t>Помоћ у медицинском лечењу или чланова уже породице 414400</t>
  </si>
  <si>
    <t>4.1.</t>
  </si>
  <si>
    <t>Накнаде трошкова за запослене 415100</t>
  </si>
  <si>
    <t>5.1.</t>
  </si>
  <si>
    <t>Награде запосленима и остали посебни расходи 416100</t>
  </si>
  <si>
    <t>Стални трошкови</t>
  </si>
  <si>
    <t>6.1.</t>
  </si>
  <si>
    <t>Трошкови платног промета и банкарских услуга  421100</t>
  </si>
  <si>
    <t>6.2.</t>
  </si>
  <si>
    <t>Енергетске услуге 421200</t>
  </si>
  <si>
    <t>6.3.</t>
  </si>
  <si>
    <t>Комуналне услуге 421300</t>
  </si>
  <si>
    <t>6.4.</t>
  </si>
  <si>
    <t>Услуге комуникација 421400</t>
  </si>
  <si>
    <t>6.5.</t>
  </si>
  <si>
    <t>Трошкови осигурања 421500</t>
  </si>
  <si>
    <t>6.6.</t>
  </si>
  <si>
    <t>Остали трошкови 421900</t>
  </si>
  <si>
    <t>Трошкови путовања</t>
  </si>
  <si>
    <t>7.1.</t>
  </si>
  <si>
    <t>Трошкови путовања радника 422100 и 422200</t>
  </si>
  <si>
    <t>7.2.</t>
  </si>
  <si>
    <t xml:space="preserve">Трошкови превоза пензионера (накнада)  422900        </t>
  </si>
  <si>
    <t>Услуге по уговору</t>
  </si>
  <si>
    <t>8.1.</t>
  </si>
  <si>
    <t>Компјутерске услуге 423200</t>
  </si>
  <si>
    <t>8.2.</t>
  </si>
  <si>
    <t>Услуге образовања и усавршавања запослених 423300</t>
  </si>
  <si>
    <t>8.3.</t>
  </si>
  <si>
    <t>Услуге информисања 423400</t>
  </si>
  <si>
    <t>8.4.</t>
  </si>
  <si>
    <t>Стручне услуге 423500</t>
  </si>
  <si>
    <t>8.5.</t>
  </si>
  <si>
    <t>Репрезентација 423700</t>
  </si>
  <si>
    <t>8.6.</t>
  </si>
  <si>
    <t>Остале опште услуге 423900</t>
  </si>
  <si>
    <t>Специјализоване услуге</t>
  </si>
  <si>
    <t>9.1.</t>
  </si>
  <si>
    <t>Медицинске услуге 424300</t>
  </si>
  <si>
    <t>9.2.</t>
  </si>
  <si>
    <t>Остале специјализоване услуге 424900</t>
  </si>
  <si>
    <t>Текуће поправке и одржавање</t>
  </si>
  <si>
    <t>10.1.</t>
  </si>
  <si>
    <t>Текуће поправке и одржавање зграда и објекaтa 425100</t>
  </si>
  <si>
    <t>10.2.</t>
  </si>
  <si>
    <t>Текуће поправке и одржавање опреме 425200</t>
  </si>
  <si>
    <t>Материјал</t>
  </si>
  <si>
    <t>11.1.</t>
  </si>
  <si>
    <t>Административни материјал 426100</t>
  </si>
  <si>
    <t>11.2.</t>
  </si>
  <si>
    <t>Материјал за образовање запослених 426300</t>
  </si>
  <si>
    <t>11.3.</t>
  </si>
  <si>
    <t>Материјал за саобраћај 426400</t>
  </si>
  <si>
    <t>11.4.</t>
  </si>
  <si>
    <t>Материјал за очување животне средине и науку 426500</t>
  </si>
  <si>
    <t>11.5.</t>
  </si>
  <si>
    <t>Медицински и лабораторијски материјал 426700</t>
  </si>
  <si>
    <t>11.6.</t>
  </si>
  <si>
    <t>Maтеријал за одржавање хигијене и угоститељства 426800</t>
  </si>
  <si>
    <t>11.7.</t>
  </si>
  <si>
    <t>Материјал за посебне намене 426900</t>
  </si>
  <si>
    <t>12.</t>
  </si>
  <si>
    <t>Порези, обавезне таксе и казне</t>
  </si>
  <si>
    <t>12.1.</t>
  </si>
  <si>
    <t>Остали порези 482100</t>
  </si>
  <si>
    <t>12.2.</t>
  </si>
  <si>
    <t>Обавезне таксе 482200</t>
  </si>
  <si>
    <t>12.3.</t>
  </si>
  <si>
    <t>Новчане казне и пенали 482300</t>
  </si>
  <si>
    <t>Пратећи трошкови задуживања</t>
  </si>
  <si>
    <t>13.1.</t>
  </si>
  <si>
    <t>Казне за кашњење 444200</t>
  </si>
  <si>
    <t>13.2.</t>
  </si>
  <si>
    <t>Отплата камата домаим јавним финфнсијским институцијама 441300</t>
  </si>
  <si>
    <t xml:space="preserve">Остале текуће дотације и трансфери </t>
  </si>
  <si>
    <t>14.1.</t>
  </si>
  <si>
    <t>Остале текуће дотације и трансфери - инвалиди 465100</t>
  </si>
  <si>
    <t xml:space="preserve">Новчане казне и пенали по решењу судова </t>
  </si>
  <si>
    <t>15.1.</t>
  </si>
  <si>
    <t>Новчане казне и пенали по решењу судова 483100</t>
  </si>
  <si>
    <t>III</t>
  </si>
  <si>
    <t>Издаци за нефинансијску имовину</t>
  </si>
  <si>
    <t xml:space="preserve">Зграде и грађевиснки објекти </t>
  </si>
  <si>
    <t>Капитално одржавање зграда и објеката 511300</t>
  </si>
  <si>
    <t>Пројектно планирање 511400</t>
  </si>
  <si>
    <t>Машине и опрема</t>
  </si>
  <si>
    <t>Опрема за саобраћај 512100</t>
  </si>
  <si>
    <t>2.2.</t>
  </si>
  <si>
    <t>Административна опрема 512200</t>
  </si>
  <si>
    <t>2.3.</t>
  </si>
  <si>
    <t>Медицинска и лабораторијска опрема 512500</t>
  </si>
  <si>
    <t>2.4.</t>
  </si>
  <si>
    <t>Опрема за производњу, моторна, непокретна и немоторна опрема 512900</t>
  </si>
  <si>
    <t>2.5.</t>
  </si>
  <si>
    <t>Остале некретнине и опрема 513100</t>
  </si>
  <si>
    <t>2.6.</t>
  </si>
  <si>
    <t>Нематеријална имовина 515100</t>
  </si>
  <si>
    <t>3.</t>
  </si>
  <si>
    <t xml:space="preserve">Залиха робе за даљу продају </t>
  </si>
  <si>
    <t>Залиха робе за даљу продају 523100</t>
  </si>
  <si>
    <t>IV</t>
  </si>
  <si>
    <t>УКУПНО ПРИЛИВИ (V+VI+VII)</t>
  </si>
  <si>
    <t>V</t>
  </si>
  <si>
    <t>Приходи од РФЗО</t>
  </si>
  <si>
    <t>Приходи по основу уговора за 2023. год. за болницу</t>
  </si>
  <si>
    <t>Приходи по основу уговора за 2023. год. за рехабилитацију</t>
  </si>
  <si>
    <t>1.3.</t>
  </si>
  <si>
    <t>Приходи по основу уговора за 2023. год. за амбулан.поликл. услуге</t>
  </si>
  <si>
    <t>Приходи од имовине</t>
  </si>
  <si>
    <t>Приходи од имовине који припада имаоцима полиса осигурања 741400</t>
  </si>
  <si>
    <t xml:space="preserve">Приходи од продаје добара и услуга </t>
  </si>
  <si>
    <t>Приходи од продаје добара и услуга или закупа од стране тржишних организација 742100</t>
  </si>
  <si>
    <t>Споредне продаје добара и услуга које врше државне нетржишне јединице 742300</t>
  </si>
  <si>
    <t>4.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</si>
  <si>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</si>
  <si>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</si>
  <si>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</si>
  <si>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</si>
  <si>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</si>
  <si>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</si>
  <si>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</si>
  <si>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Приходи из буџета 791100</t>
  </si>
  <si>
    <t>VI</t>
  </si>
  <si>
    <t>Примања од продаје нефинансијске имовине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</si>
  <si>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</si>
  <si>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</si>
  <si>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</si>
  <si>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VII</t>
  </si>
  <si>
    <t>Пренос средстава из 2022 у 2023 год.</t>
  </si>
  <si>
    <t>Пренос по основу прихода из буџета</t>
  </si>
  <si>
    <t xml:space="preserve">УКУПНО ПРИЛИВИ </t>
  </si>
  <si>
    <t xml:space="preserve">УКУПНО ИЗДАЦИ </t>
  </si>
  <si>
    <t>СУФИЦИТ/ДЕФИЦИТ</t>
  </si>
  <si>
    <r>
      <t>Сачинила
 Милена Ђорђевић</t>
    </r>
    <r>
      <rPr>
        <sz val="10"/>
        <rFont val="Arial"/>
        <family val="2"/>
        <charset val="238"/>
      </rPr>
      <t xml:space="preserve">
</t>
    </r>
  </si>
  <si>
    <t xml:space="preserve"> I  ОСТВАРЕЊЕ ПЛАНА ПРИХОДА И ПРИМАЊА  ПО ГОДИНАМА</t>
  </si>
  <si>
    <t>ФИНАНСИЈСКИ РЕЗУЛТАТ</t>
  </si>
  <si>
    <t>Опрема за саобраћај</t>
  </si>
  <si>
    <t>ИЗВЕШТАЈ О ИЗВРШЕЊУ ФИНАНСИЈСКОГ ПЛАНА СПЕЦИЈАЛНА БОЛНИЦА" СОКОБАЊА " ЗА ПЕРИОД I-IX 2023. ГОДИНЕ</t>
  </si>
  <si>
    <t>16</t>
  </si>
  <si>
    <t>16.1</t>
  </si>
  <si>
    <t>Накнада штете за повреде или штету нанету од стране државних органа 485100</t>
  </si>
  <si>
    <t>Укупно извршено за01.01.-30.09 2023</t>
  </si>
  <si>
    <t>План за 2019</t>
  </si>
  <si>
    <t>% остварења</t>
  </si>
  <si>
    <t>План за 2020</t>
  </si>
  <si>
    <t>План за 2021</t>
  </si>
  <si>
    <t>План за 2022</t>
  </si>
  <si>
    <t>План за 2023</t>
  </si>
  <si>
    <t xml:space="preserve">Пренос из ранијих година </t>
  </si>
  <si>
    <t>обавезе према добављачима</t>
  </si>
  <si>
    <t>укупно доспеле обавезе</t>
  </si>
  <si>
    <t>дуг за УО и НО</t>
  </si>
  <si>
    <r>
      <t>ИЗВЕШТАЈ О ИЗВРШЕЊУ ФИНАНСИЈСКОГ ПЛАНА</t>
    </r>
    <r>
      <rPr>
        <b/>
        <sz val="18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</t>
    </r>
    <r>
      <rPr>
        <sz val="18"/>
        <rFont val="Arial"/>
        <family val="2"/>
        <charset val="238"/>
      </rPr>
      <t xml:space="preserve">
ЗА ПЕРИОД  01.01.-31.12.2023. ГОДИНЕ
</t>
    </r>
    <r>
      <rPr>
        <sz val="10"/>
        <rFont val="Arial"/>
        <family val="2"/>
        <charset val="238"/>
      </rPr>
      <t xml:space="preserve">
</t>
    </r>
  </si>
  <si>
    <t>I-XII 2023.год.</t>
  </si>
  <si>
    <t>Остварење
 I-XII 2023. год.</t>
  </si>
  <si>
    <t xml:space="preserve">II ИЗВРШЕЊЕ ПЛАНА РАСХОДА И ИЗДАТАКА У ПЕРИОДУ  I- XII 2023. ГОД.     </t>
  </si>
  <si>
    <t>Остварење            I -XII 2023.</t>
  </si>
  <si>
    <t>Приходи и примања за период I - XII 2023. год.</t>
  </si>
  <si>
    <t>Расходи и издаци за период I -  XII  2023. год.( Без амортиз. Кл.-43)</t>
  </si>
  <si>
    <t>Остварење
 I-XII 2019. год.</t>
  </si>
  <si>
    <t>Остварење
 I-XII 2020. год.</t>
  </si>
  <si>
    <t>Остварење
 I-XII 2021. год.</t>
  </si>
  <si>
    <t>Остварење
 I-XII 2022. год.</t>
  </si>
  <si>
    <t>Стање доспелих обавеза на дан 31.12.</t>
  </si>
  <si>
    <t>Пројектовани биланс успеха за 2023. године-извршење 01.01.-31.12.2023</t>
  </si>
  <si>
    <t>Укупно извршено за01.01.-31.12.2023</t>
  </si>
  <si>
    <t>Средства на рачуну на дан :  31.12.2023.год.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</si>
  <si>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</si>
  <si>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</si>
  <si>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</si>
  <si>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</si>
  <si>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</si>
  <si>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</si>
  <si>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</si>
  <si>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</si>
  <si>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</si>
  <si>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</si>
  <si>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</si>
  <si>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</si>
  <si>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</si>
  <si>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</si>
  <si>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</si>
  <si>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</si>
  <si>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</si>
  <si>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</si>
  <si>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СОКОБАЊА,  ЈАНУАР 2024. год.</t>
  </si>
  <si>
    <t xml:space="preserve">II ИЗВРШЕЊЕ ПЛАНА РАСХОДА И ИЗДАТАКА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</si>
</sst>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&quot; &quot;#,##0"/>
    <numFmt numFmtId="166" formatCode="&quot; &quot;#,##0.00"/>
  </numFmts>
  <fonts count="21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</font>
    <font>
      <sz val="12"/>
      <name val="Arial"/>
      <family val="2"/>
    </font>
    <font>
      <sz val="10"/>
      <name val="Arial"/>
    </font>
    <font>
      <b/>
      <sz val="10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3" fillId="0" borderId="0"/>
    <xf numFmtId="9" fontId="6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 applyProtection="1">
      <alignment horizontal="right" wrapText="1"/>
      <protection locked="0"/>
    </xf>
    <xf numFmtId="164" fontId="0" fillId="0" borderId="1" xfId="0" applyNumberForma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 applyProtection="1">
      <alignment horizontal="right" wrapText="1"/>
      <protection locked="0"/>
    </xf>
    <xf numFmtId="164" fontId="6" fillId="0" borderId="1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10" fillId="0" borderId="6" xfId="0" applyFont="1" applyBorder="1" applyAlignment="1">
      <alignment horizontal="right" wrapText="1"/>
    </xf>
    <xf numFmtId="3" fontId="2" fillId="0" borderId="1" xfId="1" applyNumberFormat="1" applyFont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0" fillId="0" borderId="1" xfId="0" applyNumberForma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 applyProtection="1">
      <alignment horizontal="right" wrapText="1"/>
      <protection locked="0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Border="1"/>
    <xf numFmtId="10" fontId="2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3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0" fontId="11" fillId="0" borderId="3" xfId="0" applyFont="1" applyBorder="1"/>
    <xf numFmtId="0" fontId="12" fillId="0" borderId="6" xfId="0" applyFont="1" applyBorder="1" applyAlignment="1">
      <alignment horizontal="right" wrapText="1"/>
    </xf>
    <xf numFmtId="1" fontId="0" fillId="0" borderId="1" xfId="0" applyNumberFormat="1" applyBorder="1" applyAlignment="1">
      <alignment horizontal="center" wrapText="1"/>
    </xf>
    <xf numFmtId="0" fontId="13" fillId="0" borderId="0" xfId="2"/>
    <xf numFmtId="0" fontId="5" fillId="0" borderId="0" xfId="2" applyFont="1" applyAlignment="1">
      <alignment horizontal="center" wrapText="1"/>
    </xf>
    <xf numFmtId="0" fontId="4" fillId="0" borderId="0" xfId="2" applyFont="1"/>
    <xf numFmtId="0" fontId="14" fillId="2" borderId="1" xfId="2" applyFont="1" applyFill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15" fillId="2" borderId="1" xfId="2" applyFont="1" applyFill="1" applyBorder="1" applyAlignment="1">
      <alignment horizontal="center" wrapText="1"/>
    </xf>
    <xf numFmtId="0" fontId="14" fillId="0" borderId="1" xfId="2" applyFont="1" applyBorder="1" applyAlignment="1">
      <alignment horizontal="center" wrapText="1"/>
    </xf>
    <xf numFmtId="0" fontId="4" fillId="0" borderId="1" xfId="2" applyFont="1" applyBorder="1"/>
    <xf numFmtId="0" fontId="14" fillId="3" borderId="1" xfId="2" applyFont="1" applyFill="1" applyBorder="1" applyAlignment="1">
      <alignment horizontal="center" wrapText="1"/>
    </xf>
    <xf numFmtId="0" fontId="14" fillId="3" borderId="1" xfId="2" applyFont="1" applyFill="1" applyBorder="1" applyAlignment="1">
      <alignment wrapText="1"/>
    </xf>
    <xf numFmtId="3" fontId="14" fillId="3" borderId="1" xfId="2" applyNumberFormat="1" applyFont="1" applyFill="1" applyBorder="1" applyAlignment="1">
      <alignment horizontal="right"/>
    </xf>
    <xf numFmtId="3" fontId="14" fillId="4" borderId="1" xfId="2" applyNumberFormat="1" applyFont="1" applyFill="1" applyBorder="1" applyAlignment="1">
      <alignment horizontal="right"/>
    </xf>
    <xf numFmtId="0" fontId="4" fillId="5" borderId="1" xfId="2" applyFont="1" applyFill="1" applyBorder="1"/>
    <xf numFmtId="0" fontId="14" fillId="6" borderId="1" xfId="2" applyFont="1" applyFill="1" applyBorder="1" applyAlignment="1">
      <alignment horizontal="center" wrapText="1"/>
    </xf>
    <xf numFmtId="0" fontId="14" fillId="6" borderId="1" xfId="2" applyFont="1" applyFill="1" applyBorder="1" applyAlignment="1">
      <alignment wrapText="1"/>
    </xf>
    <xf numFmtId="3" fontId="16" fillId="6" borderId="1" xfId="2" applyNumberFormat="1" applyFont="1" applyFill="1" applyBorder="1" applyAlignment="1">
      <alignment horizontal="right"/>
    </xf>
    <xf numFmtId="3" fontId="14" fillId="7" borderId="1" xfId="2" applyNumberFormat="1" applyFont="1" applyFill="1" applyBorder="1" applyAlignment="1">
      <alignment horizontal="right"/>
    </xf>
    <xf numFmtId="0" fontId="4" fillId="7" borderId="1" xfId="2" applyFont="1" applyFill="1" applyBorder="1"/>
    <xf numFmtId="3" fontId="4" fillId="0" borderId="0" xfId="2" applyNumberFormat="1" applyFont="1"/>
    <xf numFmtId="0" fontId="14" fillId="8" borderId="1" xfId="2" applyFont="1" applyFill="1" applyBorder="1" applyAlignment="1">
      <alignment horizontal="center" wrapText="1"/>
    </xf>
    <xf numFmtId="0" fontId="14" fillId="8" borderId="1" xfId="2" applyFont="1" applyFill="1" applyBorder="1" applyAlignment="1">
      <alignment wrapText="1"/>
    </xf>
    <xf numFmtId="3" fontId="14" fillId="8" borderId="1" xfId="2" applyNumberFormat="1" applyFont="1" applyFill="1" applyBorder="1" applyAlignment="1">
      <alignment horizontal="right" wrapText="1"/>
    </xf>
    <xf numFmtId="3" fontId="14" fillId="9" borderId="1" xfId="2" applyNumberFormat="1" applyFont="1" applyFill="1" applyBorder="1" applyAlignment="1">
      <alignment horizontal="right"/>
    </xf>
    <xf numFmtId="0" fontId="4" fillId="10" borderId="1" xfId="2" applyFont="1" applyFill="1" applyBorder="1"/>
    <xf numFmtId="0" fontId="16" fillId="11" borderId="1" xfId="2" applyFont="1" applyFill="1" applyBorder="1" applyAlignment="1">
      <alignment horizontal="center" wrapText="1"/>
    </xf>
    <xf numFmtId="0" fontId="16" fillId="11" borderId="1" xfId="2" applyFont="1" applyFill="1" applyBorder="1" applyAlignment="1">
      <alignment wrapText="1"/>
    </xf>
    <xf numFmtId="3" fontId="14" fillId="11" borderId="1" xfId="2" applyNumberFormat="1" applyFont="1" applyFill="1" applyBorder="1" applyAlignment="1">
      <alignment horizontal="right" wrapText="1"/>
    </xf>
    <xf numFmtId="3" fontId="14" fillId="11" borderId="1" xfId="2" applyNumberFormat="1" applyFont="1" applyFill="1" applyBorder="1" applyAlignment="1">
      <alignment horizontal="right"/>
    </xf>
    <xf numFmtId="3" fontId="16" fillId="11" borderId="1" xfId="2" applyNumberFormat="1" applyFont="1" applyFill="1" applyBorder="1" applyAlignment="1">
      <alignment horizontal="right" wrapText="1"/>
    </xf>
    <xf numFmtId="0" fontId="4" fillId="11" borderId="1" xfId="2" applyFont="1" applyFill="1" applyBorder="1"/>
    <xf numFmtId="0" fontId="16" fillId="12" borderId="1" xfId="2" applyFont="1" applyFill="1" applyBorder="1" applyAlignment="1">
      <alignment horizontal="center" wrapText="1"/>
    </xf>
    <xf numFmtId="0" fontId="16" fillId="12" borderId="1" xfId="2" applyFont="1" applyFill="1" applyBorder="1" applyAlignment="1">
      <alignment wrapText="1"/>
    </xf>
    <xf numFmtId="3" fontId="16" fillId="12" borderId="1" xfId="2" applyNumberFormat="1" applyFont="1" applyFill="1" applyBorder="1" applyAlignment="1">
      <alignment horizontal="right" wrapText="1"/>
    </xf>
    <xf numFmtId="3" fontId="14" fillId="12" borderId="1" xfId="2" applyNumberFormat="1" applyFont="1" applyFill="1" applyBorder="1" applyAlignment="1">
      <alignment horizontal="right"/>
    </xf>
    <xf numFmtId="3" fontId="16" fillId="13" borderId="1" xfId="2" applyNumberFormat="1" applyFont="1" applyFill="1" applyBorder="1" applyAlignment="1">
      <alignment horizontal="right" wrapText="1"/>
    </xf>
    <xf numFmtId="0" fontId="16" fillId="13" borderId="1" xfId="2" applyFont="1" applyFill="1" applyBorder="1" applyAlignment="1">
      <alignment horizontal="center" wrapText="1"/>
    </xf>
    <xf numFmtId="0" fontId="16" fillId="13" borderId="1" xfId="2" applyFont="1" applyFill="1" applyBorder="1" applyAlignment="1">
      <alignment wrapText="1"/>
    </xf>
    <xf numFmtId="0" fontId="16" fillId="9" borderId="1" xfId="2" applyFont="1" applyFill="1" applyBorder="1" applyAlignment="1">
      <alignment horizontal="center" wrapText="1"/>
    </xf>
    <xf numFmtId="0" fontId="16" fillId="9" borderId="1" xfId="2" applyFont="1" applyFill="1" applyBorder="1" applyAlignment="1">
      <alignment wrapText="1"/>
    </xf>
    <xf numFmtId="3" fontId="16" fillId="10" borderId="1" xfId="2" applyNumberFormat="1" applyFont="1" applyFill="1" applyBorder="1" applyAlignment="1">
      <alignment horizontal="right" wrapText="1"/>
    </xf>
    <xf numFmtId="3" fontId="14" fillId="10" borderId="1" xfId="2" applyNumberFormat="1" applyFont="1" applyFill="1" applyBorder="1" applyAlignment="1">
      <alignment horizontal="right"/>
    </xf>
    <xf numFmtId="3" fontId="14" fillId="10" borderId="1" xfId="2" applyNumberFormat="1" applyFont="1" applyFill="1" applyBorder="1" applyAlignment="1">
      <alignment horizontal="right" wrapText="1"/>
    </xf>
    <xf numFmtId="0" fontId="16" fillId="0" borderId="1" xfId="2" applyFont="1" applyBorder="1" applyAlignment="1">
      <alignment horizontal="center" wrapText="1"/>
    </xf>
    <xf numFmtId="0" fontId="16" fillId="0" borderId="1" xfId="2" applyFont="1" applyBorder="1" applyAlignment="1">
      <alignment wrapText="1"/>
    </xf>
    <xf numFmtId="3" fontId="14" fillId="12" borderId="1" xfId="2" applyNumberFormat="1" applyFont="1" applyFill="1" applyBorder="1" applyAlignment="1">
      <alignment horizontal="right" wrapText="1"/>
    </xf>
    <xf numFmtId="3" fontId="16" fillId="0" borderId="1" xfId="2" applyNumberFormat="1" applyFont="1" applyBorder="1" applyAlignment="1">
      <alignment horizontal="right" wrapText="1"/>
    </xf>
    <xf numFmtId="16" fontId="16" fillId="12" borderId="1" xfId="2" applyNumberFormat="1" applyFont="1" applyFill="1" applyBorder="1" applyAlignment="1">
      <alignment horizontal="center" wrapText="1"/>
    </xf>
    <xf numFmtId="49" fontId="16" fillId="12" borderId="1" xfId="2" applyNumberFormat="1" applyFont="1" applyFill="1" applyBorder="1" applyAlignment="1">
      <alignment horizontal="center" wrapText="1"/>
    </xf>
    <xf numFmtId="3" fontId="16" fillId="12" borderId="1" xfId="2" applyNumberFormat="1" applyFont="1" applyFill="1" applyBorder="1" applyAlignment="1">
      <alignment horizontal="right"/>
    </xf>
    <xf numFmtId="3" fontId="17" fillId="12" borderId="1" xfId="2" applyNumberFormat="1" applyFont="1" applyFill="1" applyBorder="1" applyAlignment="1">
      <alignment horizontal="right" wrapText="1"/>
    </xf>
    <xf numFmtId="0" fontId="14" fillId="10" borderId="1" xfId="2" applyFont="1" applyFill="1" applyBorder="1" applyAlignment="1">
      <alignment horizontal="center" wrapText="1"/>
    </xf>
    <xf numFmtId="0" fontId="14" fillId="10" borderId="1" xfId="2" applyFont="1" applyFill="1" applyBorder="1" applyAlignment="1">
      <alignment wrapText="1"/>
    </xf>
    <xf numFmtId="0" fontId="16" fillId="8" borderId="1" xfId="2" applyFont="1" applyFill="1" applyBorder="1" applyAlignment="1">
      <alignment horizontal="center" wrapText="1"/>
    </xf>
    <xf numFmtId="0" fontId="16" fillId="2" borderId="1" xfId="2" applyFont="1" applyFill="1" applyBorder="1" applyAlignment="1">
      <alignment horizontal="center" wrapText="1"/>
    </xf>
    <xf numFmtId="0" fontId="16" fillId="2" borderId="1" xfId="2" applyFont="1" applyFill="1" applyBorder="1" applyAlignment="1">
      <alignment wrapText="1"/>
    </xf>
    <xf numFmtId="3" fontId="16" fillId="9" borderId="1" xfId="2" applyNumberFormat="1" applyFont="1" applyFill="1" applyBorder="1" applyAlignment="1">
      <alignment horizontal="right" wrapText="1"/>
    </xf>
    <xf numFmtId="49" fontId="16" fillId="0" borderId="1" xfId="2" applyNumberFormat="1" applyFont="1" applyBorder="1" applyAlignment="1">
      <alignment horizontal="center" wrapText="1"/>
    </xf>
    <xf numFmtId="49" fontId="16" fillId="13" borderId="1" xfId="2" applyNumberFormat="1" applyFont="1" applyFill="1" applyBorder="1" applyAlignment="1">
      <alignment horizontal="center" wrapText="1"/>
    </xf>
    <xf numFmtId="0" fontId="16" fillId="10" borderId="1" xfId="2" applyFont="1" applyFill="1" applyBorder="1" applyAlignment="1">
      <alignment horizontal="center" wrapText="1"/>
    </xf>
    <xf numFmtId="0" fontId="16" fillId="10" borderId="1" xfId="2" applyFont="1" applyFill="1" applyBorder="1" applyAlignment="1">
      <alignment wrapText="1"/>
    </xf>
    <xf numFmtId="0" fontId="16" fillId="8" borderId="1" xfId="2" applyFont="1" applyFill="1" applyBorder="1" applyAlignment="1">
      <alignment wrapText="1"/>
    </xf>
    <xf numFmtId="3" fontId="14" fillId="2" borderId="1" xfId="2" applyNumberFormat="1" applyFont="1" applyFill="1" applyBorder="1" applyAlignment="1">
      <alignment horizontal="right" wrapText="1"/>
    </xf>
    <xf numFmtId="0" fontId="14" fillId="14" borderId="1" xfId="2" applyFont="1" applyFill="1" applyBorder="1" applyAlignment="1">
      <alignment horizontal="center" wrapText="1"/>
    </xf>
    <xf numFmtId="0" fontId="14" fillId="14" borderId="1" xfId="2" applyFont="1" applyFill="1" applyBorder="1" applyAlignment="1">
      <alignment wrapText="1"/>
    </xf>
    <xf numFmtId="3" fontId="14" fillId="14" borderId="1" xfId="2" applyNumberFormat="1" applyFont="1" applyFill="1" applyBorder="1" applyAlignment="1">
      <alignment horizontal="right" wrapText="1"/>
    </xf>
    <xf numFmtId="0" fontId="4" fillId="12" borderId="1" xfId="2" applyFont="1" applyFill="1" applyBorder="1"/>
    <xf numFmtId="0" fontId="14" fillId="0" borderId="1" xfId="2" applyFont="1" applyBorder="1" applyAlignment="1">
      <alignment wrapText="1"/>
    </xf>
    <xf numFmtId="0" fontId="14" fillId="12" borderId="1" xfId="2" applyFont="1" applyFill="1" applyBorder="1" applyAlignment="1">
      <alignment horizontal="center" wrapText="1"/>
    </xf>
    <xf numFmtId="0" fontId="14" fillId="12" borderId="1" xfId="2" applyFont="1" applyFill="1" applyBorder="1" applyAlignment="1">
      <alignment wrapText="1"/>
    </xf>
    <xf numFmtId="0" fontId="4" fillId="12" borderId="0" xfId="2" applyFont="1" applyFill="1"/>
    <xf numFmtId="3" fontId="14" fillId="0" borderId="1" xfId="2" applyNumberFormat="1" applyFont="1" applyBorder="1" applyAlignment="1">
      <alignment horizontal="right" wrapText="1"/>
    </xf>
    <xf numFmtId="3" fontId="14" fillId="3" borderId="1" xfId="2" applyNumberFormat="1" applyFont="1" applyFill="1" applyBorder="1" applyAlignment="1">
      <alignment horizontal="right" wrapText="1"/>
    </xf>
    <xf numFmtId="3" fontId="14" fillId="16" borderId="1" xfId="2" applyNumberFormat="1" applyFont="1" applyFill="1" applyBorder="1" applyAlignment="1">
      <alignment horizontal="right" wrapText="1"/>
    </xf>
    <xf numFmtId="4" fontId="4" fillId="0" borderId="0" xfId="2" applyNumberFormat="1" applyFont="1"/>
    <xf numFmtId="2" fontId="4" fillId="0" borderId="0" xfId="2" applyNumberFormat="1" applyFont="1"/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0" fillId="0" borderId="8" xfId="0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49" fontId="16" fillId="10" borderId="1" xfId="2" applyNumberFormat="1" applyFont="1" applyFill="1" applyBorder="1" applyAlignment="1">
      <alignment horizontal="center" wrapText="1"/>
    </xf>
    <xf numFmtId="0" fontId="16" fillId="12" borderId="1" xfId="0" applyFont="1" applyFill="1" applyBorder="1" applyAlignment="1">
      <alignment wrapText="1"/>
    </xf>
    <xf numFmtId="0" fontId="16" fillId="10" borderId="1" xfId="0" applyFont="1" applyFill="1" applyBorder="1" applyAlignment="1">
      <alignment wrapText="1"/>
    </xf>
    <xf numFmtId="0" fontId="5" fillId="10" borderId="1" xfId="2" applyFont="1" applyFill="1" applyBorder="1"/>
    <xf numFmtId="0" fontId="5" fillId="18" borderId="1" xfId="2" applyFont="1" applyFill="1" applyBorder="1"/>
    <xf numFmtId="0" fontId="5" fillId="9" borderId="1" xfId="2" applyFont="1" applyFill="1" applyBorder="1"/>
    <xf numFmtId="0" fontId="5" fillId="15" borderId="1" xfId="2" applyFont="1" applyFill="1" applyBorder="1"/>
    <xf numFmtId="0" fontId="5" fillId="17" borderId="1" xfId="2" applyFont="1" applyFill="1" applyBorder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19" borderId="1" xfId="0" applyFont="1" applyFill="1" applyBorder="1" applyAlignment="1">
      <alignment horizontal="left" vertical="center" wrapText="1"/>
    </xf>
    <xf numFmtId="164" fontId="2" fillId="19" borderId="1" xfId="0" applyNumberFormat="1" applyFont="1" applyFill="1" applyBorder="1" applyAlignment="1">
      <alignment horizontal="right" wrapText="1"/>
    </xf>
    <xf numFmtId="0" fontId="5" fillId="19" borderId="1" xfId="0" applyFont="1" applyFill="1" applyBorder="1" applyAlignment="1">
      <alignment vertical="center" wrapText="1"/>
    </xf>
    <xf numFmtId="165" fontId="5" fillId="19" borderId="1" xfId="0" applyNumberFormat="1" applyFont="1" applyFill="1" applyBorder="1"/>
    <xf numFmtId="164" fontId="0" fillId="19" borderId="1" xfId="0" applyNumberFormat="1" applyFill="1" applyBorder="1"/>
    <xf numFmtId="1" fontId="2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wrapText="1"/>
    </xf>
    <xf numFmtId="166" fontId="0" fillId="10" borderId="1" xfId="0" applyNumberFormat="1" applyFill="1" applyBorder="1"/>
    <xf numFmtId="0" fontId="5" fillId="19" borderId="1" xfId="0" applyFont="1" applyFill="1" applyBorder="1" applyAlignment="1">
      <alignment horizontal="right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wrapText="1"/>
    </xf>
    <xf numFmtId="166" fontId="2" fillId="11" borderId="1" xfId="0" applyNumberFormat="1" applyFont="1" applyFill="1" applyBorder="1" applyAlignment="1">
      <alignment horizontal="right" wrapText="1"/>
    </xf>
    <xf numFmtId="166" fontId="0" fillId="11" borderId="1" xfId="0" applyNumberFormat="1" applyFill="1" applyBorder="1" applyAlignment="1">
      <alignment horizontal="right" wrapText="1"/>
    </xf>
    <xf numFmtId="166" fontId="6" fillId="11" borderId="1" xfId="0" applyNumberFormat="1" applyFont="1" applyFill="1" applyBorder="1" applyAlignment="1">
      <alignment horizontal="right" wrapText="1"/>
    </xf>
    <xf numFmtId="166" fontId="0" fillId="11" borderId="1" xfId="0" applyNumberFormat="1" applyFill="1" applyBorder="1"/>
    <xf numFmtId="164" fontId="0" fillId="11" borderId="1" xfId="0" applyNumberFormat="1" applyFill="1" applyBorder="1"/>
    <xf numFmtId="4" fontId="0" fillId="11" borderId="1" xfId="0" applyNumberFormat="1" applyFill="1" applyBorder="1" applyAlignment="1">
      <alignment horizontal="right" wrapText="1"/>
    </xf>
    <xf numFmtId="4" fontId="6" fillId="11" borderId="1" xfId="0" applyNumberFormat="1" applyFont="1" applyFill="1" applyBorder="1" applyAlignment="1">
      <alignment horizontal="right" wrapText="1"/>
    </xf>
    <xf numFmtId="4" fontId="2" fillId="11" borderId="1" xfId="0" applyNumberFormat="1" applyFont="1" applyFill="1" applyBorder="1" applyAlignment="1">
      <alignment horizontal="right" wrapText="1"/>
    </xf>
    <xf numFmtId="4" fontId="0" fillId="11" borderId="1" xfId="0" applyNumberFormat="1" applyFill="1" applyBorder="1"/>
    <xf numFmtId="166" fontId="0" fillId="0" borderId="0" xfId="0" applyNumberFormat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5" fillId="11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166" fontId="5" fillId="10" borderId="1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6" fontId="5" fillId="11" borderId="1" xfId="0" applyNumberFormat="1" applyFont="1" applyFill="1" applyBorder="1" applyAlignment="1">
      <alignment horizontal="right" wrapText="1"/>
    </xf>
    <xf numFmtId="166" fontId="5" fillId="11" borderId="1" xfId="0" applyNumberFormat="1" applyFont="1" applyFill="1" applyBorder="1"/>
    <xf numFmtId="164" fontId="5" fillId="0" borderId="1" xfId="0" applyNumberFormat="1" applyFont="1" applyBorder="1" applyAlignment="1" applyProtection="1">
      <alignment horizontal="right" wrapText="1"/>
      <protection locked="0"/>
    </xf>
    <xf numFmtId="166" fontId="0" fillId="11" borderId="1" xfId="0" applyNumberFormat="1" applyFill="1" applyBorder="1" applyAlignment="1" applyProtection="1">
      <alignment horizontal="right" wrapText="1"/>
      <protection locked="0"/>
    </xf>
    <xf numFmtId="166" fontId="6" fillId="11" borderId="1" xfId="0" applyNumberFormat="1" applyFont="1" applyFill="1" applyBorder="1" applyAlignment="1" applyProtection="1">
      <alignment horizontal="right" wrapText="1"/>
      <protection locked="0"/>
    </xf>
    <xf numFmtId="166" fontId="5" fillId="11" borderId="1" xfId="0" applyNumberFormat="1" applyFont="1" applyFill="1" applyBorder="1" applyAlignment="1" applyProtection="1">
      <alignment horizontal="right" wrapText="1"/>
      <protection locked="0"/>
    </xf>
    <xf numFmtId="0" fontId="4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164" fontId="19" fillId="0" borderId="0" xfId="0" applyNumberFormat="1" applyFont="1"/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horizontal="right" wrapText="1"/>
    </xf>
    <xf numFmtId="166" fontId="0" fillId="10" borderId="13" xfId="0" applyNumberFormat="1" applyFill="1" applyBorder="1"/>
    <xf numFmtId="164" fontId="2" fillId="0" borderId="13" xfId="0" applyNumberFormat="1" applyFont="1" applyBorder="1" applyAlignment="1">
      <alignment horizontal="right" wrapText="1"/>
    </xf>
    <xf numFmtId="166" fontId="0" fillId="11" borderId="13" xfId="0" applyNumberFormat="1" applyFill="1" applyBorder="1"/>
    <xf numFmtId="0" fontId="0" fillId="0" borderId="0" xfId="0" applyAlignment="1">
      <alignment horizontal="center" vertical="top"/>
    </xf>
    <xf numFmtId="0" fontId="5" fillId="0" borderId="12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0" fillId="0" borderId="1" xfId="3" applyNumberFormat="1" applyFont="1" applyBorder="1" applyAlignment="1">
      <alignment horizontal="right" wrapText="1"/>
    </xf>
    <xf numFmtId="0" fontId="0" fillId="0" borderId="1" xfId="3" applyNumberFormat="1" applyFont="1" applyBorder="1" applyAlignment="1">
      <alignment wrapText="1"/>
    </xf>
    <xf numFmtId="166" fontId="4" fillId="0" borderId="0" xfId="0" applyNumberFormat="1" applyFont="1"/>
    <xf numFmtId="166" fontId="2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8" xfId="0" applyBorder="1" applyAlignment="1">
      <alignment horizontal="righ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19" borderId="9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/>
    </xf>
    <xf numFmtId="0" fontId="5" fillId="19" borderId="10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0" borderId="8" xfId="2" applyFont="1" applyBorder="1" applyAlignment="1">
      <alignment horizontal="center" wrapText="1"/>
    </xf>
    <xf numFmtId="0" fontId="14" fillId="10" borderId="1" xfId="2" applyFont="1" applyFill="1" applyBorder="1" applyAlignment="1">
      <alignment horizontal="center" wrapText="1"/>
    </xf>
    <xf numFmtId="0" fontId="14" fillId="3" borderId="1" xfId="2" applyFont="1" applyFill="1" applyBorder="1" applyAlignment="1">
      <alignment horizontal="center" wrapText="1"/>
    </xf>
    <xf numFmtId="0" fontId="14" fillId="16" borderId="1" xfId="2" applyFont="1" applyFill="1" applyBorder="1" applyAlignment="1">
      <alignment horizontal="center" wrapText="1"/>
    </xf>
  </cellXfs>
  <cellStyles count="4">
    <cellStyle name="Normal" xfId="0" builtinId="0"/>
    <cellStyle name="Normal 2" xfId="2" xr:uid="{0BC136A4-4FC8-4AE6-8010-999F79BD78DE}"/>
    <cellStyle name="Normal_ZR_Obrasci_2005" xfId="1" xr:uid="{00000000-0005-0000-0000-000001000000}"/>
    <cellStyle name="Percent" xfId="3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993DB6-67DF-4A72-8726-2236BB84EE78}" name="Table1" displayName="Table1" ref="A17:R18" insertRow="1" totalsRowShown="0" headerRowDxfId="20" dataDxfId="19" tableBorderDxfId="18">
  <autoFilter ref="A17:R18" xr:uid="{FC36C603-470F-49CF-9650-124629741662}"/>
  <sortState xmlns:xlrd2="http://schemas.microsoft.com/office/spreadsheetml/2017/richdata2" ref="A17:R17">
    <sortCondition ref="A17:A18"/>
  </sortState>
  <tableColumns count="18">
    <tableColumn id="1" xr3:uid="{BA229545-2977-4B1E-B1CF-9454FC1C36AD}" name="Column1" dataDxfId="17"/>
    <tableColumn id="2" xr3:uid="{C0C397A1-F76C-444E-9BDE-B3AB8F35D23B}" name="Column2" dataDxfId="16"/>
    <tableColumn id="3" xr3:uid="{19CC6DD1-FE5F-42CE-83CB-9DF776DAF31F}" name="Column3" dataDxfId="15"/>
    <tableColumn id="4" xr3:uid="{C4C7EAA8-AB4F-46CD-AD16-0E732D23FCFA}" name="Column4" dataDxfId="14"/>
    <tableColumn id="5" xr3:uid="{47A1F274-E3AE-4217-967D-5CD4FC2838C2}" name="Column5" dataDxfId="13"/>
    <tableColumn id="6" xr3:uid="{79147C4D-DA4B-4D1C-9B6E-E88020CCB10A}" name="Column6" dataDxfId="12"/>
    <tableColumn id="7" xr3:uid="{181E7BA8-E8A8-4414-BB9F-85B24F287311}" name="Column7" dataDxfId="11"/>
    <tableColumn id="8" xr3:uid="{714D88A2-281F-49F8-9303-E311996F072B}" name="Column8" dataDxfId="10"/>
    <tableColumn id="9" xr3:uid="{6039F7EC-CFB5-4218-BF77-65CBAE71F294}" name="Column9" dataDxfId="9"/>
    <tableColumn id="10" xr3:uid="{9358B38D-8853-49BD-9889-606A7B84B67B}" name="Column10" dataDxfId="8"/>
    <tableColumn id="11" xr3:uid="{3AEA6A5A-2E31-43D8-8690-9B883B3DF7E3}" name="Column11" dataDxfId="7"/>
    <tableColumn id="12" xr3:uid="{691659A4-920F-4538-9F4E-25AB82681855}" name="Column12" dataDxfId="6"/>
    <tableColumn id="13" xr3:uid="{C798BA40-FB7A-40D5-B822-5AC73D06860C}" name="Column13" dataDxfId="5"/>
    <tableColumn id="14" xr3:uid="{90775957-881D-4C45-B6D7-1FE88123BDCC}" name="Column14" dataDxfId="4"/>
    <tableColumn id="15" xr3:uid="{7B1A07F1-71B0-43A1-84D5-F140FEF4CB53}" name="Column15" dataDxfId="3"/>
    <tableColumn id="16" xr3:uid="{D99F279E-57E7-4BD5-8EA5-555B089CFE43}" name="Column16" dataDxfId="2"/>
    <tableColumn id="17" xr3:uid="{D5E669A1-B3B0-4129-84D3-A52A2D0F31B7}" name="Column17" dataDxfId="1"/>
    <tableColumn id="18" xr3:uid="{A6042693-65F6-4B34-8153-EAFF2B2D218C}" name="Column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zoomScaleNormal="100" zoomScaleSheetLayoutView="100" workbookViewId="0">
      <selection activeCell="B9" sqref="B9"/>
    </sheetView>
  </sheetViews>
  <sheetFormatPr defaultRowHeight="12.75" x14ac:dyDescent="0.2"/>
  <cols>
    <col min="1" max="1" width="1.5703125" customWidth="1"/>
    <col min="2" max="2" width="93.28515625" customWidth="1"/>
    <col min="10" max="10" width="12.85546875" customWidth="1"/>
  </cols>
  <sheetData>
    <row r="1" spans="1:2" ht="133.5" customHeight="1" x14ac:dyDescent="0.35">
      <c r="A1" s="18"/>
      <c r="B1" s="58" t="s">
        <v>88</v>
      </c>
    </row>
    <row r="2" spans="1:2" ht="281.25" customHeight="1" x14ac:dyDescent="0.2">
      <c r="A2" s="19"/>
      <c r="B2" s="25" t="s">
        <v>280</v>
      </c>
    </row>
    <row r="3" spans="1:2" ht="24" customHeight="1" x14ac:dyDescent="0.2">
      <c r="A3" s="19"/>
      <c r="B3" s="59" t="s">
        <v>89</v>
      </c>
    </row>
    <row r="4" spans="1:2" ht="24.75" customHeight="1" x14ac:dyDescent="0.2">
      <c r="A4" s="19"/>
      <c r="B4" s="59" t="s">
        <v>90</v>
      </c>
    </row>
    <row r="5" spans="1:2" ht="42.75" customHeight="1" x14ac:dyDescent="0.2">
      <c r="A5" s="19"/>
      <c r="B5" s="30"/>
    </row>
    <row r="6" spans="1:2" ht="73.5" customHeight="1" x14ac:dyDescent="0.2">
      <c r="A6" s="19"/>
      <c r="B6" s="30" t="s">
        <v>261</v>
      </c>
    </row>
    <row r="7" spans="1:2" ht="48" customHeight="1" x14ac:dyDescent="0.2">
      <c r="A7" s="19"/>
      <c r="B7" s="26"/>
    </row>
    <row r="8" spans="1:2" ht="63.75" customHeight="1" x14ac:dyDescent="0.2">
      <c r="A8" s="20"/>
      <c r="B8" s="27" t="s">
        <v>313</v>
      </c>
    </row>
  </sheetData>
  <sheetProtection selectLockedCells="1" selectUnlockedCells="1"/>
  <phoneticPr fontId="3" type="noConversion"/>
  <pageMargins left="0.64" right="0.44" top="0.65" bottom="0.4" header="0.51181102362204722" footer="0"/>
  <pageSetup paperSize="9" scale="97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01"/>
  <sheetViews>
    <sheetView topLeftCell="A76" zoomScaleNormal="100" zoomScaleSheetLayoutView="100" workbookViewId="0">
      <selection activeCell="D17" sqref="D17:E18"/>
    </sheetView>
  </sheetViews>
  <sheetFormatPr defaultRowHeight="12.75" x14ac:dyDescent="0.2"/>
  <cols>
    <col min="1" max="1" width="4.28515625" customWidth="1"/>
    <col min="2" max="2" width="7.7109375" customWidth="1"/>
    <col min="3" max="3" width="46.42578125" customWidth="1"/>
    <col min="4" max="4" width="13.85546875" customWidth="1"/>
    <col min="5" max="5" width="14" customWidth="1"/>
    <col min="6" max="6" width="14.42578125" customWidth="1"/>
    <col min="8" max="8" width="10.42578125" customWidth="1"/>
  </cols>
  <sheetData>
    <row r="1" spans="1:6" x14ac:dyDescent="0.2">
      <c r="A1" s="217" t="s">
        <v>265</v>
      </c>
      <c r="B1" s="217"/>
      <c r="C1" s="217"/>
      <c r="D1" s="217"/>
      <c r="E1" s="217"/>
      <c r="F1" s="217"/>
    </row>
    <row r="2" spans="1:6" ht="21" customHeight="1" x14ac:dyDescent="0.2">
      <c r="A2" s="217"/>
      <c r="B2" s="217"/>
      <c r="C2" s="217"/>
      <c r="D2" s="217"/>
      <c r="E2" s="217"/>
      <c r="F2" s="217"/>
    </row>
    <row r="4" spans="1:6" ht="16.5" customHeight="1" x14ac:dyDescent="0.2">
      <c r="A4" s="44" t="s">
        <v>83</v>
      </c>
      <c r="B4" s="44"/>
      <c r="C4" s="44"/>
      <c r="D4" s="55" t="s">
        <v>281</v>
      </c>
      <c r="E4" s="218" t="s">
        <v>0</v>
      </c>
      <c r="F4" s="218"/>
    </row>
    <row r="5" spans="1:6" ht="38.25" x14ac:dyDescent="0.2">
      <c r="A5" s="8" t="s">
        <v>64</v>
      </c>
      <c r="B5" s="8" t="s">
        <v>70</v>
      </c>
      <c r="C5" s="8" t="s">
        <v>2</v>
      </c>
      <c r="D5" s="31" t="s">
        <v>84</v>
      </c>
      <c r="E5" s="8" t="s">
        <v>282</v>
      </c>
      <c r="F5" s="8" t="s">
        <v>81</v>
      </c>
    </row>
    <row r="6" spans="1:6" x14ac:dyDescent="0.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21" customHeight="1" x14ac:dyDescent="0.2">
      <c r="A7" s="28" t="s">
        <v>3</v>
      </c>
      <c r="B7" s="22">
        <v>700000</v>
      </c>
      <c r="C7" s="22" t="s">
        <v>4</v>
      </c>
      <c r="D7" s="13">
        <f>SUM(D8:D15)</f>
        <v>718791</v>
      </c>
      <c r="E7" s="13">
        <f>SUM(E8:E15)</f>
        <v>621450</v>
      </c>
      <c r="F7" s="53">
        <f>E7/D7</f>
        <v>0.86457676849042353</v>
      </c>
    </row>
    <row r="8" spans="1:6" ht="25.5" x14ac:dyDescent="0.2">
      <c r="A8" s="29" t="s">
        <v>60</v>
      </c>
      <c r="B8" s="10">
        <v>741400</v>
      </c>
      <c r="C8" s="10" t="s">
        <v>5</v>
      </c>
      <c r="D8" s="12">
        <v>190</v>
      </c>
      <c r="E8" s="11"/>
      <c r="F8" s="52">
        <f t="shared" ref="F8:F19" si="0">E8/D8</f>
        <v>0</v>
      </c>
    </row>
    <row r="9" spans="1:6" ht="25.5" x14ac:dyDescent="0.2">
      <c r="A9" s="60">
        <f>A8+1</f>
        <v>2</v>
      </c>
      <c r="B9" s="10">
        <v>742100</v>
      </c>
      <c r="C9" s="10" t="s">
        <v>6</v>
      </c>
      <c r="D9" s="12">
        <v>2950</v>
      </c>
      <c r="E9" s="11">
        <v>2458</v>
      </c>
      <c r="F9" s="52">
        <f t="shared" si="0"/>
        <v>0.83322033898305081</v>
      </c>
    </row>
    <row r="10" spans="1:6" ht="25.5" x14ac:dyDescent="0.2">
      <c r="A10" s="60">
        <f t="shared" ref="A10:A15" si="1">A9+1</f>
        <v>3</v>
      </c>
      <c r="B10" s="10">
        <v>742300</v>
      </c>
      <c r="C10" s="10" t="s">
        <v>7</v>
      </c>
      <c r="D10" s="12">
        <v>117742</v>
      </c>
      <c r="E10" s="11">
        <v>86837</v>
      </c>
      <c r="F10" s="52">
        <f t="shared" si="0"/>
        <v>0.73751932190722091</v>
      </c>
    </row>
    <row r="11" spans="1:6" ht="25.5" x14ac:dyDescent="0.2">
      <c r="A11" s="60">
        <f t="shared" si="1"/>
        <v>4</v>
      </c>
      <c r="B11" s="15">
        <v>744100</v>
      </c>
      <c r="C11" s="15" t="s">
        <v>8</v>
      </c>
      <c r="D11" s="17">
        <v>124</v>
      </c>
      <c r="E11" s="16">
        <v>124</v>
      </c>
      <c r="F11" s="52">
        <f t="shared" si="0"/>
        <v>1</v>
      </c>
    </row>
    <row r="12" spans="1:6" x14ac:dyDescent="0.2">
      <c r="A12" s="60">
        <v>5</v>
      </c>
      <c r="B12" s="15">
        <v>745100</v>
      </c>
      <c r="C12" s="15" t="s">
        <v>245</v>
      </c>
      <c r="D12" s="17">
        <v>1200</v>
      </c>
      <c r="E12" s="16">
        <v>1200</v>
      </c>
      <c r="F12" s="52">
        <f t="shared" si="0"/>
        <v>1</v>
      </c>
    </row>
    <row r="13" spans="1:6" x14ac:dyDescent="0.2">
      <c r="A13" s="60">
        <v>6</v>
      </c>
      <c r="B13" s="10">
        <v>771100</v>
      </c>
      <c r="C13" s="10" t="s">
        <v>91</v>
      </c>
      <c r="D13" s="12">
        <v>257</v>
      </c>
      <c r="E13" s="11"/>
      <c r="F13" s="52">
        <f t="shared" si="0"/>
        <v>0</v>
      </c>
    </row>
    <row r="14" spans="1:6" ht="25.5" x14ac:dyDescent="0.2">
      <c r="A14" s="60">
        <v>7</v>
      </c>
      <c r="B14" s="10">
        <v>781100</v>
      </c>
      <c r="C14" s="10" t="s">
        <v>9</v>
      </c>
      <c r="D14" s="12">
        <v>584623</v>
      </c>
      <c r="E14" s="11">
        <v>520210</v>
      </c>
      <c r="F14" s="52">
        <f t="shared" si="0"/>
        <v>0.88982130364354461</v>
      </c>
    </row>
    <row r="15" spans="1:6" x14ac:dyDescent="0.2">
      <c r="A15" s="60">
        <f t="shared" si="1"/>
        <v>8</v>
      </c>
      <c r="B15" s="10">
        <v>791100</v>
      </c>
      <c r="C15" s="15" t="s">
        <v>69</v>
      </c>
      <c r="D15" s="12">
        <v>11705</v>
      </c>
      <c r="E15" s="11">
        <v>10621</v>
      </c>
      <c r="F15" s="52">
        <f t="shared" si="0"/>
        <v>0.90739000427167882</v>
      </c>
    </row>
    <row r="16" spans="1:6" ht="25.5" x14ac:dyDescent="0.2">
      <c r="A16" s="21" t="s">
        <v>10</v>
      </c>
      <c r="B16" s="22">
        <v>800000</v>
      </c>
      <c r="C16" s="22" t="s">
        <v>11</v>
      </c>
      <c r="D16" s="13">
        <f>SUM(D17:D18)</f>
        <v>45877</v>
      </c>
      <c r="E16" s="13">
        <f>SUM(E17:E17)</f>
        <v>5429</v>
      </c>
      <c r="F16" s="53">
        <f t="shared" si="0"/>
        <v>0.1183381650936199</v>
      </c>
    </row>
    <row r="17" spans="1:8" ht="15" customHeight="1" x14ac:dyDescent="0.2">
      <c r="A17" s="9">
        <v>1</v>
      </c>
      <c r="B17" s="10">
        <v>823100</v>
      </c>
      <c r="C17" s="10" t="s">
        <v>63</v>
      </c>
      <c r="D17" s="12">
        <v>6180</v>
      </c>
      <c r="E17" s="11">
        <v>5429</v>
      </c>
      <c r="F17" s="52">
        <f t="shared" si="0"/>
        <v>0.87847896440129447</v>
      </c>
    </row>
    <row r="18" spans="1:8" ht="15" customHeight="1" x14ac:dyDescent="0.2">
      <c r="A18" s="9">
        <v>2</v>
      </c>
      <c r="B18" s="10"/>
      <c r="C18" s="10" t="s">
        <v>97</v>
      </c>
      <c r="D18" s="12">
        <v>39697</v>
      </c>
      <c r="E18" s="11">
        <v>0</v>
      </c>
      <c r="F18" s="52">
        <f t="shared" si="0"/>
        <v>0</v>
      </c>
    </row>
    <row r="19" spans="1:8" ht="30" customHeight="1" x14ac:dyDescent="0.2">
      <c r="A19" s="21"/>
      <c r="B19" s="10"/>
      <c r="C19" s="22" t="s">
        <v>12</v>
      </c>
      <c r="D19" s="13">
        <f>D7+D16</f>
        <v>764668</v>
      </c>
      <c r="E19" s="13">
        <f>E7+E16</f>
        <v>626879</v>
      </c>
      <c r="F19" s="53">
        <f t="shared" si="0"/>
        <v>0.81980545805499905</v>
      </c>
    </row>
    <row r="20" spans="1:8" x14ac:dyDescent="0.2">
      <c r="A20" s="1"/>
    </row>
    <row r="21" spans="1:8" x14ac:dyDescent="0.2">
      <c r="A21" s="1"/>
    </row>
    <row r="22" spans="1:8" ht="12.75" customHeight="1" x14ac:dyDescent="0.2">
      <c r="A22" s="216" t="s">
        <v>283</v>
      </c>
      <c r="B22" s="216"/>
      <c r="C22" s="216"/>
      <c r="D22" s="216"/>
      <c r="E22" s="215" t="s">
        <v>0</v>
      </c>
      <c r="F22" s="215"/>
    </row>
    <row r="23" spans="1:8" ht="36.75" customHeight="1" x14ac:dyDescent="0.2">
      <c r="A23" s="8" t="s">
        <v>64</v>
      </c>
      <c r="B23" s="8" t="s">
        <v>70</v>
      </c>
      <c r="C23" s="8" t="s">
        <v>2</v>
      </c>
      <c r="D23" s="31" t="s">
        <v>84</v>
      </c>
      <c r="E23" s="8" t="s">
        <v>282</v>
      </c>
      <c r="F23" s="8" t="s">
        <v>81</v>
      </c>
      <c r="H23" t="s">
        <v>82</v>
      </c>
    </row>
    <row r="24" spans="1:8" ht="12" customHeight="1" x14ac:dyDescent="0.2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</row>
    <row r="25" spans="1:8" x14ac:dyDescent="0.2">
      <c r="A25" s="8" t="s">
        <v>13</v>
      </c>
      <c r="B25" s="8">
        <v>400000</v>
      </c>
      <c r="C25" s="8" t="s">
        <v>14</v>
      </c>
      <c r="D25" s="41">
        <f>SUM(D26:D69)</f>
        <v>744903</v>
      </c>
      <c r="E25" s="41">
        <f>SUM(E26:E69)</f>
        <v>642061</v>
      </c>
      <c r="F25" s="53">
        <f>E25/D25</f>
        <v>0.86193907126162739</v>
      </c>
      <c r="G25" s="2"/>
      <c r="H25" s="2"/>
    </row>
    <row r="26" spans="1:8" x14ac:dyDescent="0.2">
      <c r="A26" s="9">
        <v>1</v>
      </c>
      <c r="B26" s="9">
        <v>411100</v>
      </c>
      <c r="C26" s="10" t="s">
        <v>15</v>
      </c>
      <c r="D26" s="45">
        <v>363247</v>
      </c>
      <c r="E26" s="48">
        <v>337471</v>
      </c>
      <c r="F26" s="52">
        <f t="shared" ref="F26:F80" si="2">E26/D26</f>
        <v>0.92904001960098781</v>
      </c>
      <c r="G26" s="2"/>
      <c r="H26" s="2"/>
    </row>
    <row r="27" spans="1:8" ht="12.75" customHeight="1" x14ac:dyDescent="0.2">
      <c r="A27" s="9">
        <f>A26+1</f>
        <v>2</v>
      </c>
      <c r="B27" s="9">
        <v>412100</v>
      </c>
      <c r="C27" s="10" t="s">
        <v>16</v>
      </c>
      <c r="D27" s="45">
        <v>41087</v>
      </c>
      <c r="E27" s="48">
        <v>33758</v>
      </c>
      <c r="F27" s="52">
        <f t="shared" si="2"/>
        <v>0.82162241098157573</v>
      </c>
      <c r="G27" s="2"/>
      <c r="H27" s="2"/>
    </row>
    <row r="28" spans="1:8" x14ac:dyDescent="0.2">
      <c r="A28" s="9">
        <f t="shared" ref="A28:A69" si="3">A27+1</f>
        <v>3</v>
      </c>
      <c r="B28" s="9">
        <v>412200</v>
      </c>
      <c r="C28" s="10" t="s">
        <v>17</v>
      </c>
      <c r="D28" s="45">
        <v>19258</v>
      </c>
      <c r="E28" s="48">
        <v>17384</v>
      </c>
      <c r="F28" s="52">
        <f t="shared" si="2"/>
        <v>0.90268979125558213</v>
      </c>
      <c r="G28" s="2"/>
      <c r="H28" s="2"/>
    </row>
    <row r="29" spans="1:8" x14ac:dyDescent="0.2">
      <c r="A29" s="9">
        <f t="shared" si="3"/>
        <v>4</v>
      </c>
      <c r="B29" s="9">
        <v>413100</v>
      </c>
      <c r="C29" s="10" t="s">
        <v>18</v>
      </c>
      <c r="D29" s="45">
        <v>750</v>
      </c>
      <c r="E29" s="48">
        <v>730</v>
      </c>
      <c r="F29" s="52">
        <f t="shared" si="2"/>
        <v>0.97333333333333338</v>
      </c>
      <c r="G29" s="2"/>
      <c r="H29" s="2"/>
    </row>
    <row r="30" spans="1:8" ht="25.5" x14ac:dyDescent="0.2">
      <c r="A30" s="9">
        <f t="shared" si="3"/>
        <v>5</v>
      </c>
      <c r="B30" s="9">
        <v>414100</v>
      </c>
      <c r="C30" s="10" t="s">
        <v>19</v>
      </c>
      <c r="D30" s="45">
        <v>257</v>
      </c>
      <c r="E30" s="48"/>
      <c r="F30" s="52">
        <f t="shared" si="2"/>
        <v>0</v>
      </c>
      <c r="G30" s="2"/>
      <c r="H30" s="2"/>
    </row>
    <row r="31" spans="1:8" x14ac:dyDescent="0.2">
      <c r="A31" s="9">
        <f t="shared" si="3"/>
        <v>6</v>
      </c>
      <c r="B31" s="9">
        <v>414300</v>
      </c>
      <c r="C31" s="10" t="s">
        <v>20</v>
      </c>
      <c r="D31" s="45">
        <v>7618</v>
      </c>
      <c r="E31" s="48">
        <v>1711</v>
      </c>
      <c r="F31" s="52">
        <f t="shared" si="2"/>
        <v>0.22459963244946179</v>
      </c>
      <c r="G31" s="2"/>
      <c r="H31" s="2"/>
    </row>
    <row r="32" spans="1:8" ht="26.25" customHeight="1" x14ac:dyDescent="0.2">
      <c r="A32" s="9">
        <f t="shared" si="3"/>
        <v>7</v>
      </c>
      <c r="B32" s="9">
        <v>414400</v>
      </c>
      <c r="C32" s="10" t="s">
        <v>21</v>
      </c>
      <c r="D32" s="45">
        <v>650</v>
      </c>
      <c r="E32" s="48">
        <v>548</v>
      </c>
      <c r="F32" s="52">
        <f t="shared" si="2"/>
        <v>0.84307692307692306</v>
      </c>
      <c r="G32" s="2"/>
      <c r="H32" s="2"/>
    </row>
    <row r="33" spans="1:17" x14ac:dyDescent="0.2">
      <c r="A33" s="9">
        <f t="shared" si="3"/>
        <v>8</v>
      </c>
      <c r="B33" s="9">
        <v>415100</v>
      </c>
      <c r="C33" s="10" t="s">
        <v>22</v>
      </c>
      <c r="D33" s="45">
        <v>16525</v>
      </c>
      <c r="E33" s="48">
        <v>14689</v>
      </c>
      <c r="F33" s="52">
        <f t="shared" si="2"/>
        <v>0.8888956127080182</v>
      </c>
      <c r="G33" s="2"/>
      <c r="H33" s="2"/>
    </row>
    <row r="34" spans="1:17" ht="12.75" customHeight="1" x14ac:dyDescent="0.2">
      <c r="A34" s="9">
        <f t="shared" si="3"/>
        <v>9</v>
      </c>
      <c r="B34" s="9">
        <v>416100</v>
      </c>
      <c r="C34" s="10" t="s">
        <v>23</v>
      </c>
      <c r="D34" s="45">
        <v>5696</v>
      </c>
      <c r="E34" s="48">
        <v>4104</v>
      </c>
      <c r="F34" s="52">
        <f t="shared" si="2"/>
        <v>0.7205056179775281</v>
      </c>
      <c r="G34" s="2"/>
      <c r="H34" s="2"/>
    </row>
    <row r="35" spans="1:17" ht="13.5" customHeight="1" x14ac:dyDescent="0.2">
      <c r="A35" s="9">
        <f t="shared" si="3"/>
        <v>10</v>
      </c>
      <c r="B35" s="9">
        <v>421100</v>
      </c>
      <c r="C35" s="10" t="s">
        <v>24</v>
      </c>
      <c r="D35" s="45">
        <v>1700</v>
      </c>
      <c r="E35" s="48">
        <v>1154</v>
      </c>
      <c r="F35" s="52">
        <f t="shared" si="2"/>
        <v>0.67882352941176471</v>
      </c>
      <c r="G35" s="2"/>
      <c r="H35" s="2"/>
    </row>
    <row r="36" spans="1:17" x14ac:dyDescent="0.2">
      <c r="A36" s="9">
        <f t="shared" si="3"/>
        <v>11</v>
      </c>
      <c r="B36" s="9">
        <v>421200</v>
      </c>
      <c r="C36" s="10" t="s">
        <v>25</v>
      </c>
      <c r="D36" s="46">
        <v>63200</v>
      </c>
      <c r="E36" s="49">
        <v>62912</v>
      </c>
      <c r="F36" s="52">
        <f t="shared" si="2"/>
        <v>0.99544303797468359</v>
      </c>
      <c r="G36" s="2"/>
      <c r="H36" s="2"/>
    </row>
    <row r="37" spans="1:17" x14ac:dyDescent="0.2">
      <c r="A37" s="9">
        <f t="shared" si="3"/>
        <v>12</v>
      </c>
      <c r="B37" s="9">
        <v>421300</v>
      </c>
      <c r="C37" s="10" t="s">
        <v>26</v>
      </c>
      <c r="D37" s="45">
        <v>19393</v>
      </c>
      <c r="E37" s="48">
        <v>14618</v>
      </c>
      <c r="F37" s="52">
        <f t="shared" si="2"/>
        <v>0.75377713608002883</v>
      </c>
      <c r="G37" s="2"/>
      <c r="H37" s="2"/>
    </row>
    <row r="38" spans="1:17" x14ac:dyDescent="0.2">
      <c r="A38" s="9">
        <f t="shared" si="3"/>
        <v>13</v>
      </c>
      <c r="B38" s="9">
        <v>421400</v>
      </c>
      <c r="C38" s="10" t="s">
        <v>27</v>
      </c>
      <c r="D38" s="45">
        <v>2470</v>
      </c>
      <c r="E38" s="48">
        <v>1786</v>
      </c>
      <c r="F38" s="52">
        <f t="shared" si="2"/>
        <v>0.72307692307692306</v>
      </c>
      <c r="G38" s="2"/>
      <c r="H38" s="2"/>
    </row>
    <row r="39" spans="1:17" x14ac:dyDescent="0.2">
      <c r="A39" s="9">
        <f t="shared" si="3"/>
        <v>14</v>
      </c>
      <c r="B39" s="9">
        <v>421500</v>
      </c>
      <c r="C39" s="10" t="s">
        <v>28</v>
      </c>
      <c r="D39" s="46">
        <v>11365</v>
      </c>
      <c r="E39" s="48">
        <v>6458</v>
      </c>
      <c r="F39" s="52">
        <f t="shared" si="2"/>
        <v>0.56823581170259574</v>
      </c>
      <c r="G39" s="2"/>
      <c r="H39" s="2"/>
    </row>
    <row r="40" spans="1:17" x14ac:dyDescent="0.2">
      <c r="A40" s="9">
        <f t="shared" si="3"/>
        <v>15</v>
      </c>
      <c r="B40" s="9">
        <v>421900</v>
      </c>
      <c r="C40" s="10" t="s">
        <v>29</v>
      </c>
      <c r="D40" s="45">
        <v>700</v>
      </c>
      <c r="E40" s="48">
        <v>498</v>
      </c>
      <c r="F40" s="52">
        <f t="shared" si="2"/>
        <v>0.71142857142857141</v>
      </c>
      <c r="G40" s="2"/>
      <c r="H40" s="2"/>
    </row>
    <row r="41" spans="1:17" ht="12.75" customHeight="1" x14ac:dyDescent="0.2">
      <c r="A41" s="9">
        <f t="shared" si="3"/>
        <v>16</v>
      </c>
      <c r="B41" s="9">
        <v>422100</v>
      </c>
      <c r="C41" s="10" t="s">
        <v>30</v>
      </c>
      <c r="D41" s="47">
        <v>2000</v>
      </c>
      <c r="E41" s="47">
        <v>1534</v>
      </c>
      <c r="F41" s="52">
        <f t="shared" si="2"/>
        <v>0.76700000000000002</v>
      </c>
      <c r="G41" s="2"/>
      <c r="H41" s="2"/>
    </row>
    <row r="42" spans="1:17" ht="12.75" customHeight="1" x14ac:dyDescent="0.2">
      <c r="A42" s="9">
        <f t="shared" si="3"/>
        <v>17</v>
      </c>
      <c r="B42" s="9">
        <v>422200</v>
      </c>
      <c r="C42" s="10" t="s">
        <v>31</v>
      </c>
      <c r="D42" s="47">
        <v>500</v>
      </c>
      <c r="E42" s="50">
        <v>188</v>
      </c>
      <c r="F42" s="52">
        <f t="shared" si="2"/>
        <v>0.376</v>
      </c>
      <c r="G42" s="2"/>
      <c r="H42" s="2"/>
    </row>
    <row r="43" spans="1:17" ht="12.75" customHeight="1" x14ac:dyDescent="0.2">
      <c r="A43" s="9">
        <f t="shared" si="3"/>
        <v>18</v>
      </c>
      <c r="B43" s="9">
        <v>422900</v>
      </c>
      <c r="C43" s="10" t="s">
        <v>92</v>
      </c>
      <c r="D43" s="47">
        <v>500</v>
      </c>
      <c r="E43" s="50"/>
      <c r="F43" s="52">
        <f t="shared" si="2"/>
        <v>0</v>
      </c>
      <c r="G43" s="2"/>
      <c r="H43" s="2"/>
    </row>
    <row r="44" spans="1:17" x14ac:dyDescent="0.2">
      <c r="A44" s="9">
        <f t="shared" si="3"/>
        <v>19</v>
      </c>
      <c r="B44" s="9">
        <v>423100</v>
      </c>
      <c r="C44" s="10" t="s">
        <v>32</v>
      </c>
      <c r="D44" s="45"/>
      <c r="E44" s="48"/>
      <c r="F44" s="52"/>
      <c r="G44" s="2"/>
      <c r="H44" s="2"/>
    </row>
    <row r="45" spans="1:17" x14ac:dyDescent="0.2">
      <c r="A45" s="9">
        <f t="shared" si="3"/>
        <v>20</v>
      </c>
      <c r="B45" s="9">
        <v>423200</v>
      </c>
      <c r="C45" s="10" t="s">
        <v>33</v>
      </c>
      <c r="D45" s="45">
        <v>3640</v>
      </c>
      <c r="E45" s="48">
        <v>3006</v>
      </c>
      <c r="F45" s="52">
        <f t="shared" si="2"/>
        <v>0.82582417582417578</v>
      </c>
      <c r="G45" s="2"/>
      <c r="H45" s="2"/>
    </row>
    <row r="46" spans="1:17" ht="12.75" customHeight="1" x14ac:dyDescent="0.2">
      <c r="A46" s="9">
        <f t="shared" si="3"/>
        <v>21</v>
      </c>
      <c r="B46" s="9">
        <v>423300</v>
      </c>
      <c r="C46" s="10" t="s">
        <v>34</v>
      </c>
      <c r="D46" s="45">
        <v>2292</v>
      </c>
      <c r="E46" s="48">
        <v>1704</v>
      </c>
      <c r="F46" s="52">
        <f t="shared" si="2"/>
        <v>0.74345549738219896</v>
      </c>
      <c r="G46" s="2"/>
      <c r="H46" s="2"/>
    </row>
    <row r="47" spans="1:17" x14ac:dyDescent="0.2">
      <c r="A47" s="9">
        <f t="shared" si="3"/>
        <v>22</v>
      </c>
      <c r="B47" s="9">
        <v>423400</v>
      </c>
      <c r="C47" s="10" t="s">
        <v>35</v>
      </c>
      <c r="D47" s="46">
        <v>1600</v>
      </c>
      <c r="E47" s="48">
        <v>509</v>
      </c>
      <c r="F47" s="52">
        <f t="shared" si="2"/>
        <v>0.31812499999999999</v>
      </c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1:17" x14ac:dyDescent="0.2">
      <c r="A48" s="9">
        <f t="shared" si="3"/>
        <v>23</v>
      </c>
      <c r="B48" s="14">
        <v>423500</v>
      </c>
      <c r="C48" s="15" t="s">
        <v>36</v>
      </c>
      <c r="D48" s="46">
        <v>12328</v>
      </c>
      <c r="E48" s="48">
        <v>11579</v>
      </c>
      <c r="F48" s="52">
        <f t="shared" si="2"/>
        <v>0.93924399740428288</v>
      </c>
      <c r="G48" s="224"/>
      <c r="H48" s="224"/>
      <c r="I48" s="224"/>
      <c r="J48" s="224"/>
      <c r="K48" s="224"/>
      <c r="L48" s="224"/>
      <c r="M48" s="224"/>
      <c r="N48" s="224"/>
      <c r="O48" s="224"/>
    </row>
    <row r="49" spans="1:41" x14ac:dyDescent="0.2">
      <c r="A49" s="9">
        <f t="shared" si="3"/>
        <v>24</v>
      </c>
      <c r="B49" s="9">
        <v>423700</v>
      </c>
      <c r="C49" s="10" t="s">
        <v>37</v>
      </c>
      <c r="D49" s="45">
        <v>3980</v>
      </c>
      <c r="E49" s="48">
        <v>3360</v>
      </c>
      <c r="F49" s="52">
        <f t="shared" si="2"/>
        <v>0.84422110552763818</v>
      </c>
      <c r="G49" s="2"/>
      <c r="H49" s="2"/>
    </row>
    <row r="50" spans="1:41" x14ac:dyDescent="0.2">
      <c r="A50" s="9">
        <f t="shared" si="3"/>
        <v>25</v>
      </c>
      <c r="B50" s="9">
        <v>423900</v>
      </c>
      <c r="C50" s="10" t="s">
        <v>59</v>
      </c>
      <c r="D50" s="45">
        <v>5268</v>
      </c>
      <c r="E50" s="48">
        <v>4027</v>
      </c>
      <c r="F50" s="52">
        <f t="shared" si="2"/>
        <v>0.7644267274107821</v>
      </c>
      <c r="G50" s="2"/>
      <c r="H50" s="2"/>
    </row>
    <row r="51" spans="1:41" x14ac:dyDescent="0.2">
      <c r="A51" s="9">
        <f t="shared" si="3"/>
        <v>26</v>
      </c>
      <c r="B51" s="9">
        <v>424300</v>
      </c>
      <c r="C51" s="10" t="s">
        <v>38</v>
      </c>
      <c r="D51" s="45">
        <v>2880</v>
      </c>
      <c r="E51" s="48">
        <v>2313</v>
      </c>
      <c r="F51" s="52">
        <f t="shared" si="2"/>
        <v>0.80312499999999998</v>
      </c>
      <c r="G51" s="2"/>
      <c r="H51" s="2"/>
    </row>
    <row r="52" spans="1:41" x14ac:dyDescent="0.2">
      <c r="A52" s="9">
        <f t="shared" si="3"/>
        <v>27</v>
      </c>
      <c r="B52" s="14">
        <v>424900</v>
      </c>
      <c r="C52" s="15" t="s">
        <v>39</v>
      </c>
      <c r="D52" s="46">
        <v>1880</v>
      </c>
      <c r="E52" s="49">
        <v>768</v>
      </c>
      <c r="F52" s="52">
        <f t="shared" si="2"/>
        <v>0.40851063829787232</v>
      </c>
      <c r="G52" s="2"/>
      <c r="H52" s="2"/>
      <c r="I52" s="2"/>
      <c r="J52" s="2"/>
      <c r="K52" s="2"/>
      <c r="L52" s="2"/>
      <c r="M52" s="2"/>
      <c r="N52" s="2"/>
      <c r="O52" s="2"/>
    </row>
    <row r="53" spans="1:41" ht="12.75" customHeight="1" x14ac:dyDescent="0.2">
      <c r="A53" s="9">
        <f t="shared" si="3"/>
        <v>28</v>
      </c>
      <c r="B53" s="14">
        <v>425100</v>
      </c>
      <c r="C53" s="10" t="s">
        <v>40</v>
      </c>
      <c r="D53" s="46">
        <v>2755</v>
      </c>
      <c r="E53" s="49">
        <v>2732</v>
      </c>
      <c r="F53" s="52">
        <f t="shared" si="2"/>
        <v>0.99165154264972777</v>
      </c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</row>
    <row r="54" spans="1:41" x14ac:dyDescent="0.2">
      <c r="A54" s="9">
        <f t="shared" si="3"/>
        <v>29</v>
      </c>
      <c r="B54" s="9">
        <v>425200</v>
      </c>
      <c r="C54" s="10" t="s">
        <v>41</v>
      </c>
      <c r="D54" s="45">
        <v>6169</v>
      </c>
      <c r="E54" s="48">
        <v>4877</v>
      </c>
      <c r="F54" s="52">
        <f t="shared" si="2"/>
        <v>0.7905657318852326</v>
      </c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</row>
    <row r="55" spans="1:41" x14ac:dyDescent="0.2">
      <c r="A55" s="9">
        <f t="shared" si="3"/>
        <v>30</v>
      </c>
      <c r="B55" s="9">
        <v>426100</v>
      </c>
      <c r="C55" s="10" t="s">
        <v>42</v>
      </c>
      <c r="D55" s="45">
        <v>1350</v>
      </c>
      <c r="E55" s="48">
        <v>1238</v>
      </c>
      <c r="F55" s="52">
        <f t="shared" si="2"/>
        <v>0.91703703703703698</v>
      </c>
      <c r="G55" s="2"/>
      <c r="H55" s="2"/>
    </row>
    <row r="56" spans="1:41" ht="25.5" x14ac:dyDescent="0.2">
      <c r="A56" s="9">
        <f t="shared" si="3"/>
        <v>31</v>
      </c>
      <c r="B56" s="9">
        <v>426300</v>
      </c>
      <c r="C56" s="10" t="s">
        <v>43</v>
      </c>
      <c r="D56" s="45">
        <v>496</v>
      </c>
      <c r="E56" s="48">
        <v>337</v>
      </c>
      <c r="F56" s="52">
        <f t="shared" si="2"/>
        <v>0.67943548387096775</v>
      </c>
      <c r="G56" s="2"/>
      <c r="H56" s="2"/>
    </row>
    <row r="57" spans="1:41" x14ac:dyDescent="0.2">
      <c r="A57" s="9">
        <f t="shared" si="3"/>
        <v>32</v>
      </c>
      <c r="B57" s="9">
        <v>426400</v>
      </c>
      <c r="C57" s="10" t="s">
        <v>44</v>
      </c>
      <c r="D57" s="45">
        <v>5050</v>
      </c>
      <c r="E57" s="48">
        <v>2052</v>
      </c>
      <c r="F57" s="52">
        <f t="shared" si="2"/>
        <v>0.40633663366336631</v>
      </c>
      <c r="G57" s="2"/>
      <c r="H57" s="2"/>
    </row>
    <row r="58" spans="1:41" x14ac:dyDescent="0.2">
      <c r="A58" s="9">
        <f t="shared" si="3"/>
        <v>33</v>
      </c>
      <c r="B58" s="9">
        <v>426500</v>
      </c>
      <c r="C58" s="10" t="s">
        <v>93</v>
      </c>
      <c r="D58" s="45">
        <v>700</v>
      </c>
      <c r="E58" s="48">
        <v>173</v>
      </c>
      <c r="F58" s="52">
        <f t="shared" si="2"/>
        <v>0.24714285714285714</v>
      </c>
      <c r="G58" s="2"/>
      <c r="H58" s="2"/>
    </row>
    <row r="59" spans="1:41" x14ac:dyDescent="0.2">
      <c r="A59" s="9">
        <f t="shared" si="3"/>
        <v>34</v>
      </c>
      <c r="B59" s="9">
        <v>426700</v>
      </c>
      <c r="C59" s="10" t="s">
        <v>45</v>
      </c>
      <c r="D59" s="46">
        <v>82335</v>
      </c>
      <c r="E59" s="49">
        <v>57636</v>
      </c>
      <c r="F59" s="52">
        <f t="shared" si="2"/>
        <v>0.70001821825469124</v>
      </c>
      <c r="G59" s="224"/>
      <c r="H59" s="224"/>
      <c r="I59" s="224"/>
      <c r="J59" s="224"/>
      <c r="K59" s="224"/>
      <c r="L59" s="224"/>
      <c r="M59" s="224"/>
    </row>
    <row r="60" spans="1:41" ht="24" customHeight="1" x14ac:dyDescent="0.2">
      <c r="A60" s="9">
        <f t="shared" si="3"/>
        <v>35</v>
      </c>
      <c r="B60" s="9">
        <v>426800</v>
      </c>
      <c r="C60" s="10" t="s">
        <v>46</v>
      </c>
      <c r="D60" s="45">
        <v>43869</v>
      </c>
      <c r="E60" s="48">
        <v>37764</v>
      </c>
      <c r="F60" s="52">
        <f t="shared" si="2"/>
        <v>0.86083566983519111</v>
      </c>
      <c r="G60" s="224"/>
      <c r="H60" s="224"/>
      <c r="I60" s="224"/>
      <c r="J60" s="224"/>
    </row>
    <row r="61" spans="1:41" x14ac:dyDescent="0.2">
      <c r="A61" s="9">
        <f t="shared" si="3"/>
        <v>36</v>
      </c>
      <c r="B61" s="9">
        <v>426900</v>
      </c>
      <c r="C61" s="10" t="s">
        <v>47</v>
      </c>
      <c r="D61" s="45">
        <v>8630</v>
      </c>
      <c r="E61" s="48">
        <v>6248</v>
      </c>
      <c r="F61" s="52">
        <f t="shared" si="2"/>
        <v>0.7239860950173812</v>
      </c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</row>
    <row r="62" spans="1:41" ht="18" customHeight="1" x14ac:dyDescent="0.2">
      <c r="A62" s="9">
        <f t="shared" si="3"/>
        <v>37</v>
      </c>
      <c r="B62" s="9">
        <v>441300</v>
      </c>
      <c r="C62" s="10" t="s">
        <v>94</v>
      </c>
      <c r="D62" s="45">
        <v>15</v>
      </c>
      <c r="E62" s="48">
        <v>1</v>
      </c>
      <c r="F62" s="52">
        <f t="shared" si="2"/>
        <v>6.6666666666666666E-2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41" x14ac:dyDescent="0.2">
      <c r="A63" s="9">
        <f t="shared" si="3"/>
        <v>38</v>
      </c>
      <c r="B63" s="9">
        <v>444200</v>
      </c>
      <c r="C63" s="10" t="s">
        <v>67</v>
      </c>
      <c r="D63" s="45">
        <v>100</v>
      </c>
      <c r="E63" s="48">
        <v>46</v>
      </c>
      <c r="F63" s="52">
        <f t="shared" si="2"/>
        <v>0.46</v>
      </c>
      <c r="G63" s="2"/>
      <c r="H63" s="2"/>
    </row>
    <row r="64" spans="1:41" x14ac:dyDescent="0.2">
      <c r="A64" s="9">
        <f t="shared" si="3"/>
        <v>39</v>
      </c>
      <c r="B64" s="9">
        <v>465100</v>
      </c>
      <c r="C64" s="10" t="s">
        <v>95</v>
      </c>
      <c r="D64" s="45">
        <v>1600</v>
      </c>
      <c r="E64" s="48">
        <v>1376</v>
      </c>
      <c r="F64" s="52">
        <f t="shared" si="2"/>
        <v>0.86</v>
      </c>
      <c r="G64" s="2"/>
      <c r="H64" s="2"/>
    </row>
    <row r="65" spans="1:16" x14ac:dyDescent="0.2">
      <c r="A65" s="9">
        <f t="shared" si="3"/>
        <v>40</v>
      </c>
      <c r="B65" s="9">
        <v>482100</v>
      </c>
      <c r="C65" s="10" t="s">
        <v>48</v>
      </c>
      <c r="D65" s="45">
        <v>250</v>
      </c>
      <c r="E65" s="48">
        <v>80</v>
      </c>
      <c r="F65" s="52">
        <f t="shared" si="2"/>
        <v>0.32</v>
      </c>
      <c r="G65" s="2"/>
      <c r="H65" s="2"/>
    </row>
    <row r="66" spans="1:16" x14ac:dyDescent="0.2">
      <c r="A66" s="9">
        <f t="shared" si="3"/>
        <v>41</v>
      </c>
      <c r="B66" s="9">
        <v>482200</v>
      </c>
      <c r="C66" s="10" t="s">
        <v>49</v>
      </c>
      <c r="D66" s="45">
        <v>150</v>
      </c>
      <c r="E66" s="48">
        <v>97</v>
      </c>
      <c r="F66" s="52">
        <f t="shared" si="2"/>
        <v>0.64666666666666661</v>
      </c>
      <c r="G66" s="2"/>
      <c r="H66" s="2"/>
    </row>
    <row r="67" spans="1:16" x14ac:dyDescent="0.2">
      <c r="A67" s="9">
        <f t="shared" si="3"/>
        <v>42</v>
      </c>
      <c r="B67" s="9">
        <v>482300</v>
      </c>
      <c r="C67" s="10" t="s">
        <v>50</v>
      </c>
      <c r="D67" s="45">
        <v>30</v>
      </c>
      <c r="E67" s="48">
        <v>5</v>
      </c>
      <c r="F67" s="52">
        <f t="shared" si="2"/>
        <v>0.16666666666666666</v>
      </c>
      <c r="G67" s="2"/>
      <c r="H67" s="2"/>
    </row>
    <row r="68" spans="1:16" ht="12.75" customHeight="1" x14ac:dyDescent="0.2">
      <c r="A68" s="9">
        <f t="shared" si="3"/>
        <v>43</v>
      </c>
      <c r="B68" s="9">
        <v>483100</v>
      </c>
      <c r="C68" s="10" t="s">
        <v>51</v>
      </c>
      <c r="D68" s="45">
        <v>500</v>
      </c>
      <c r="E68" s="48">
        <v>470</v>
      </c>
      <c r="F68" s="52">
        <f t="shared" si="2"/>
        <v>0.94</v>
      </c>
      <c r="G68" s="2"/>
      <c r="H68" s="2"/>
    </row>
    <row r="69" spans="1:16" ht="25.5" customHeight="1" x14ac:dyDescent="0.2">
      <c r="A69" s="9">
        <f t="shared" si="3"/>
        <v>44</v>
      </c>
      <c r="B69" s="9">
        <v>485100</v>
      </c>
      <c r="C69" s="10" t="s">
        <v>65</v>
      </c>
      <c r="D69" s="45">
        <v>120</v>
      </c>
      <c r="E69" s="48">
        <v>120</v>
      </c>
      <c r="F69" s="52">
        <f t="shared" si="2"/>
        <v>1</v>
      </c>
      <c r="G69" s="2"/>
      <c r="H69" s="2"/>
    </row>
    <row r="70" spans="1:16" ht="14.25" customHeight="1" x14ac:dyDescent="0.2">
      <c r="A70" s="8" t="s">
        <v>52</v>
      </c>
      <c r="B70" s="8">
        <v>500000</v>
      </c>
      <c r="C70" s="23" t="s">
        <v>53</v>
      </c>
      <c r="D70" s="24">
        <f>SUM(D71:D79)</f>
        <v>19765</v>
      </c>
      <c r="E70" s="24">
        <f>SUM(E71:E79)</f>
        <v>12188</v>
      </c>
      <c r="F70" s="53">
        <f t="shared" si="2"/>
        <v>0.61664558563116623</v>
      </c>
      <c r="G70" s="2"/>
      <c r="H70" s="2"/>
    </row>
    <row r="71" spans="1:16" x14ac:dyDescent="0.2">
      <c r="A71" s="14">
        <v>1</v>
      </c>
      <c r="B71" s="14">
        <v>511300</v>
      </c>
      <c r="C71" s="15" t="s">
        <v>68</v>
      </c>
      <c r="D71" s="17">
        <v>10443</v>
      </c>
      <c r="E71" s="16">
        <v>7590</v>
      </c>
      <c r="F71" s="52">
        <f t="shared" si="2"/>
        <v>0.72680264291870156</v>
      </c>
      <c r="G71" s="2"/>
      <c r="H71" s="2"/>
    </row>
    <row r="72" spans="1:16" x14ac:dyDescent="0.2">
      <c r="A72" s="14">
        <v>2</v>
      </c>
      <c r="B72" s="14">
        <v>511400</v>
      </c>
      <c r="C72" s="15" t="s">
        <v>54</v>
      </c>
      <c r="D72" s="17">
        <v>500</v>
      </c>
      <c r="E72" s="16"/>
      <c r="F72" s="52">
        <f t="shared" si="2"/>
        <v>0</v>
      </c>
      <c r="G72" s="2"/>
      <c r="H72" s="2"/>
    </row>
    <row r="73" spans="1:16" x14ac:dyDescent="0.2">
      <c r="A73" s="9">
        <v>3</v>
      </c>
      <c r="B73" s="9">
        <v>512200</v>
      </c>
      <c r="C73" s="10" t="s">
        <v>55</v>
      </c>
      <c r="D73" s="17">
        <v>2330</v>
      </c>
      <c r="E73" s="16">
        <v>1264</v>
      </c>
      <c r="F73" s="52">
        <f t="shared" si="2"/>
        <v>0.54248927038626604</v>
      </c>
      <c r="G73" s="224"/>
      <c r="H73" s="224"/>
      <c r="I73" s="224"/>
      <c r="J73" s="224"/>
      <c r="K73" s="224"/>
      <c r="L73" s="224"/>
      <c r="M73" s="224"/>
      <c r="N73" s="224"/>
    </row>
    <row r="74" spans="1:16" x14ac:dyDescent="0.2">
      <c r="A74" s="9">
        <v>4</v>
      </c>
      <c r="B74" s="9">
        <v>512400</v>
      </c>
      <c r="C74" s="10" t="s">
        <v>56</v>
      </c>
      <c r="D74" s="12"/>
      <c r="E74" s="11"/>
      <c r="F74" s="52"/>
      <c r="G74" s="2"/>
      <c r="H74" s="2"/>
    </row>
    <row r="75" spans="1:16" x14ac:dyDescent="0.2">
      <c r="A75" s="14">
        <v>5</v>
      </c>
      <c r="B75" s="14">
        <v>512500</v>
      </c>
      <c r="C75" s="15" t="s">
        <v>57</v>
      </c>
      <c r="D75" s="17">
        <v>3364</v>
      </c>
      <c r="E75" s="16">
        <v>1277</v>
      </c>
      <c r="F75" s="52">
        <f t="shared" si="2"/>
        <v>0.37960760998810938</v>
      </c>
      <c r="G75" s="225"/>
      <c r="H75" s="225"/>
      <c r="I75" s="225"/>
      <c r="J75" s="225"/>
      <c r="K75" s="225"/>
      <c r="L75" s="225"/>
      <c r="M75" s="225"/>
      <c r="N75" s="225"/>
    </row>
    <row r="76" spans="1:16" ht="25.5" x14ac:dyDescent="0.2">
      <c r="A76" s="14">
        <v>6</v>
      </c>
      <c r="B76" s="14">
        <v>512900</v>
      </c>
      <c r="C76" s="15" t="s">
        <v>62</v>
      </c>
      <c r="D76" s="17">
        <v>40</v>
      </c>
      <c r="E76" s="16">
        <v>39</v>
      </c>
      <c r="F76" s="52">
        <f t="shared" si="2"/>
        <v>0.97499999999999998</v>
      </c>
      <c r="G76" s="224"/>
      <c r="H76" s="224"/>
      <c r="I76" s="224"/>
      <c r="J76" s="224"/>
      <c r="K76" s="224"/>
      <c r="L76" s="224"/>
      <c r="M76" s="224"/>
      <c r="N76" s="224"/>
      <c r="O76" s="224"/>
      <c r="P76" s="224"/>
    </row>
    <row r="77" spans="1:16" x14ac:dyDescent="0.2">
      <c r="A77" s="14">
        <v>7</v>
      </c>
      <c r="B77" s="14">
        <v>513100</v>
      </c>
      <c r="C77" s="15" t="s">
        <v>96</v>
      </c>
      <c r="D77" s="17">
        <v>888</v>
      </c>
      <c r="E77" s="16">
        <v>368</v>
      </c>
      <c r="F77" s="52">
        <f t="shared" si="2"/>
        <v>0.4144144144144144</v>
      </c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x14ac:dyDescent="0.2">
      <c r="A78" s="9">
        <v>8</v>
      </c>
      <c r="B78" s="9">
        <v>515100</v>
      </c>
      <c r="C78" s="10" t="s">
        <v>58</v>
      </c>
      <c r="D78" s="12"/>
      <c r="E78" s="11"/>
      <c r="F78" s="52">
        <v>0</v>
      </c>
      <c r="G78" s="2"/>
      <c r="H78" s="2"/>
    </row>
    <row r="79" spans="1:16" x14ac:dyDescent="0.2">
      <c r="A79" s="9">
        <v>9</v>
      </c>
      <c r="B79" s="9">
        <v>523100</v>
      </c>
      <c r="C79" s="10" t="s">
        <v>61</v>
      </c>
      <c r="D79" s="12">
        <v>2200</v>
      </c>
      <c r="E79" s="11">
        <v>1650</v>
      </c>
      <c r="F79" s="52">
        <f t="shared" si="2"/>
        <v>0.75</v>
      </c>
      <c r="G79" s="2"/>
      <c r="H79" s="2"/>
    </row>
    <row r="80" spans="1:16" ht="14.25" customHeight="1" x14ac:dyDescent="0.2">
      <c r="A80" s="21"/>
      <c r="B80" s="9"/>
      <c r="C80" s="22" t="s">
        <v>66</v>
      </c>
      <c r="D80" s="13">
        <f>D70+D25</f>
        <v>764668</v>
      </c>
      <c r="E80" s="13">
        <f>E70+E25</f>
        <v>654249</v>
      </c>
      <c r="F80" s="53">
        <f t="shared" si="2"/>
        <v>0.85559876966212789</v>
      </c>
      <c r="G80" s="2"/>
      <c r="H80" s="2"/>
    </row>
    <row r="81" spans="1:6" x14ac:dyDescent="0.2">
      <c r="A81" s="3"/>
      <c r="B81" s="4"/>
      <c r="C81" s="5"/>
      <c r="D81" s="6"/>
      <c r="E81" s="6"/>
      <c r="F81" s="6"/>
    </row>
    <row r="82" spans="1:6" x14ac:dyDescent="0.2">
      <c r="A82" s="7" t="s">
        <v>71</v>
      </c>
      <c r="B82" s="32"/>
      <c r="C82" s="32"/>
      <c r="D82" s="33"/>
      <c r="E82" s="34"/>
      <c r="F82" s="34"/>
    </row>
    <row r="83" spans="1:6" x14ac:dyDescent="0.2">
      <c r="A83" s="34"/>
      <c r="B83" s="32"/>
      <c r="C83" s="32"/>
      <c r="D83" s="33"/>
      <c r="E83" s="215" t="s">
        <v>0</v>
      </c>
      <c r="F83" s="215"/>
    </row>
    <row r="84" spans="1:6" ht="25.5" x14ac:dyDescent="0.2">
      <c r="A84" s="209" t="s">
        <v>1</v>
      </c>
      <c r="B84" s="209"/>
      <c r="C84" s="209" t="s">
        <v>2</v>
      </c>
      <c r="D84" s="209"/>
      <c r="E84" s="209"/>
      <c r="F84" s="54" t="s">
        <v>284</v>
      </c>
    </row>
    <row r="85" spans="1:6" x14ac:dyDescent="0.2">
      <c r="A85" s="209">
        <v>1</v>
      </c>
      <c r="B85" s="209"/>
      <c r="C85" s="210" t="s">
        <v>85</v>
      </c>
      <c r="D85" s="210"/>
      <c r="E85" s="210"/>
      <c r="F85" s="38">
        <v>155246</v>
      </c>
    </row>
    <row r="86" spans="1:6" x14ac:dyDescent="0.2">
      <c r="A86" s="209">
        <v>2</v>
      </c>
      <c r="B86" s="209"/>
      <c r="C86" s="210" t="s">
        <v>285</v>
      </c>
      <c r="D86" s="210"/>
      <c r="E86" s="210"/>
      <c r="F86" s="38">
        <v>626879</v>
      </c>
    </row>
    <row r="87" spans="1:6" x14ac:dyDescent="0.2">
      <c r="A87" s="209">
        <v>3</v>
      </c>
      <c r="B87" s="209"/>
      <c r="C87" s="211" t="s">
        <v>72</v>
      </c>
      <c r="D87" s="211"/>
      <c r="E87" s="211"/>
      <c r="F87" s="39">
        <v>3498</v>
      </c>
    </row>
    <row r="88" spans="1:6" x14ac:dyDescent="0.2">
      <c r="A88" s="209" t="s">
        <v>79</v>
      </c>
      <c r="B88" s="209"/>
      <c r="C88" s="212" t="s">
        <v>73</v>
      </c>
      <c r="D88" s="212"/>
      <c r="E88" s="212"/>
      <c r="F88" s="38">
        <f>SUM(F86:F87)</f>
        <v>630377</v>
      </c>
    </row>
    <row r="89" spans="1:6" ht="25.5" customHeight="1" x14ac:dyDescent="0.2">
      <c r="A89" s="209">
        <v>4</v>
      </c>
      <c r="B89" s="209"/>
      <c r="C89" s="210" t="s">
        <v>286</v>
      </c>
      <c r="D89" s="210"/>
      <c r="E89" s="210"/>
      <c r="F89" s="40">
        <v>654049</v>
      </c>
    </row>
    <row r="90" spans="1:6" x14ac:dyDescent="0.2">
      <c r="A90" s="209">
        <v>5</v>
      </c>
      <c r="B90" s="209"/>
      <c r="C90" s="213" t="s">
        <v>74</v>
      </c>
      <c r="D90" s="213"/>
      <c r="E90" s="213"/>
      <c r="F90" s="38">
        <v>2767</v>
      </c>
    </row>
    <row r="91" spans="1:6" ht="25.5" customHeight="1" x14ac:dyDescent="0.2">
      <c r="A91" s="222">
        <v>6</v>
      </c>
      <c r="B91" s="223"/>
      <c r="C91" s="219" t="s">
        <v>98</v>
      </c>
      <c r="D91" s="220"/>
      <c r="E91" s="221"/>
      <c r="F91" s="38">
        <v>339</v>
      </c>
    </row>
    <row r="92" spans="1:6" x14ac:dyDescent="0.2">
      <c r="A92" s="209" t="s">
        <v>80</v>
      </c>
      <c r="B92" s="209"/>
      <c r="C92" s="212" t="s">
        <v>75</v>
      </c>
      <c r="D92" s="212"/>
      <c r="E92" s="212"/>
      <c r="F92" s="39">
        <f>SUM(F89:F91)</f>
        <v>657155</v>
      </c>
    </row>
    <row r="93" spans="1:6" x14ac:dyDescent="0.2">
      <c r="A93" s="214"/>
      <c r="B93" s="209"/>
      <c r="C93" s="212" t="s">
        <v>294</v>
      </c>
      <c r="D93" s="212"/>
      <c r="E93" s="212"/>
      <c r="F93" s="41">
        <f>F85+F88-F92</f>
        <v>128468</v>
      </c>
    </row>
    <row r="94" spans="1:6" x14ac:dyDescent="0.2">
      <c r="A94" s="32"/>
      <c r="B94" s="32"/>
      <c r="C94" s="32"/>
      <c r="D94" s="33"/>
      <c r="E94" s="34"/>
      <c r="F94" s="56"/>
    </row>
    <row r="95" spans="1:6" x14ac:dyDescent="0.2">
      <c r="A95" s="32"/>
      <c r="B95" s="32"/>
      <c r="C95" s="32"/>
      <c r="D95" s="33"/>
      <c r="E95" s="34"/>
      <c r="F95" s="34"/>
    </row>
    <row r="96" spans="1:6" x14ac:dyDescent="0.2">
      <c r="A96" s="35" t="s">
        <v>76</v>
      </c>
      <c r="B96" s="36"/>
      <c r="C96" s="36"/>
      <c r="D96" s="33"/>
      <c r="E96" s="34"/>
      <c r="F96" s="34"/>
    </row>
    <row r="97" spans="1:6" x14ac:dyDescent="0.2">
      <c r="A97" s="34"/>
      <c r="B97" s="32"/>
      <c r="C97" s="32"/>
      <c r="D97" s="33"/>
      <c r="E97" s="215" t="s">
        <v>0</v>
      </c>
      <c r="F97" s="215"/>
    </row>
    <row r="98" spans="1:6" ht="30" customHeight="1" x14ac:dyDescent="0.2">
      <c r="A98" s="209" t="s">
        <v>1</v>
      </c>
      <c r="B98" s="209"/>
      <c r="C98" s="8" t="s">
        <v>2</v>
      </c>
      <c r="D98" s="31" t="s">
        <v>84</v>
      </c>
      <c r="E98" s="54" t="s">
        <v>284</v>
      </c>
      <c r="F98" s="8" t="s">
        <v>77</v>
      </c>
    </row>
    <row r="99" spans="1:6" x14ac:dyDescent="0.2">
      <c r="A99" s="209">
        <v>1</v>
      </c>
      <c r="B99" s="209"/>
      <c r="C99" s="42" t="s">
        <v>86</v>
      </c>
      <c r="D99" s="37">
        <f>D19</f>
        <v>764668</v>
      </c>
      <c r="E99" s="41">
        <f>E19</f>
        <v>626879</v>
      </c>
      <c r="F99" s="51">
        <f>E99/D99</f>
        <v>0.81980545805499905</v>
      </c>
    </row>
    <row r="100" spans="1:6" x14ac:dyDescent="0.2">
      <c r="A100" s="209">
        <v>2</v>
      </c>
      <c r="B100" s="209"/>
      <c r="C100" s="43" t="s">
        <v>87</v>
      </c>
      <c r="D100" s="37">
        <f>D80</f>
        <v>764668</v>
      </c>
      <c r="E100" s="37">
        <f>E80</f>
        <v>654249</v>
      </c>
      <c r="F100" s="51">
        <f>E100/D100</f>
        <v>0.85559876966212789</v>
      </c>
    </row>
    <row r="101" spans="1:6" x14ac:dyDescent="0.2">
      <c r="A101" s="209">
        <v>3</v>
      </c>
      <c r="B101" s="209"/>
      <c r="C101" s="43" t="s">
        <v>78</v>
      </c>
      <c r="D101" s="37">
        <f>SUM(D99-D100)</f>
        <v>0</v>
      </c>
      <c r="E101" s="37">
        <f>SUM(E99-E100)</f>
        <v>-27370</v>
      </c>
      <c r="F101" s="37"/>
    </row>
  </sheetData>
  <sheetProtection selectLockedCells="1" selectUnlockedCells="1"/>
  <mergeCells count="40">
    <mergeCell ref="C91:E91"/>
    <mergeCell ref="A91:B91"/>
    <mergeCell ref="G48:O48"/>
    <mergeCell ref="G75:N75"/>
    <mergeCell ref="G47:Q47"/>
    <mergeCell ref="G73:N73"/>
    <mergeCell ref="A90:B90"/>
    <mergeCell ref="A87:B87"/>
    <mergeCell ref="A88:B88"/>
    <mergeCell ref="A89:B89"/>
    <mergeCell ref="G53:AO53"/>
    <mergeCell ref="G54:AE54"/>
    <mergeCell ref="G59:M59"/>
    <mergeCell ref="G60:J60"/>
    <mergeCell ref="G61:Y61"/>
    <mergeCell ref="G76:P76"/>
    <mergeCell ref="E22:F22"/>
    <mergeCell ref="A22:D22"/>
    <mergeCell ref="A1:F2"/>
    <mergeCell ref="A84:B84"/>
    <mergeCell ref="A86:B86"/>
    <mergeCell ref="A85:B85"/>
    <mergeCell ref="E4:F4"/>
    <mergeCell ref="E83:F83"/>
    <mergeCell ref="A101:B101"/>
    <mergeCell ref="C84:E84"/>
    <mergeCell ref="C85:E85"/>
    <mergeCell ref="C86:E86"/>
    <mergeCell ref="C87:E87"/>
    <mergeCell ref="C88:E88"/>
    <mergeCell ref="C89:E89"/>
    <mergeCell ref="C90:E90"/>
    <mergeCell ref="C92:E92"/>
    <mergeCell ref="C93:E93"/>
    <mergeCell ref="A92:B92"/>
    <mergeCell ref="A93:B93"/>
    <mergeCell ref="A98:B98"/>
    <mergeCell ref="A99:B99"/>
    <mergeCell ref="A100:B100"/>
    <mergeCell ref="E97:F97"/>
  </mergeCells>
  <phoneticPr fontId="3" type="noConversion"/>
  <dataValidations count="1">
    <dataValidation type="whole" allowBlank="1" showErrorMessage="1" errorTitle="Upozorenje" error="Niste uneli korektnu vrednost!_x000a_Ponovite unos." sqref="F81 D7:E19 E25:E41 D25:D81 E44:E81" xr:uid="{00000000-0002-0000-0100-000000000000}">
      <formula1>0</formula1>
      <formula2>999999999</formula2>
    </dataValidation>
  </dataValidations>
  <pageMargins left="0.43307086614173229" right="0.11811023622047245" top="0.15748031496062992" bottom="0.15748031496062992" header="0.6692913385826772" footer="0.11811023622047245"/>
  <pageSetup paperSize="9" scale="88" orientation="portrait" useFirstPageNumber="1" r:id="rId1"/>
  <headerFooter alignWithMargins="0">
    <oddFooter>&amp;Cstrana&amp;P</oddFooter>
  </headerFooter>
  <rowBreaks count="2" manualBreakCount="2">
    <brk id="21" max="16383" man="1"/>
    <brk id="8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A2905-0CCA-464C-91A9-DA22ACC651C7}">
  <dimension ref="A1:T104"/>
  <sheetViews>
    <sheetView tabSelected="1" topLeftCell="A72" workbookViewId="0">
      <selection activeCell="Q86" sqref="Q86"/>
    </sheetView>
  </sheetViews>
  <sheetFormatPr defaultRowHeight="12.75" x14ac:dyDescent="0.2"/>
  <cols>
    <col min="1" max="2" width="11.140625" customWidth="1"/>
    <col min="3" max="3" width="37.85546875" customWidth="1"/>
    <col min="4" max="4" width="11.140625" customWidth="1"/>
    <col min="5" max="5" width="11.42578125" customWidth="1"/>
    <col min="6" max="6" width="11.140625" customWidth="1"/>
    <col min="7" max="7" width="11.42578125" customWidth="1"/>
    <col min="8" max="8" width="13" customWidth="1"/>
    <col min="9" max="9" width="11.42578125" customWidth="1"/>
    <col min="10" max="10" width="12.140625" customWidth="1"/>
    <col min="11" max="11" width="14" customWidth="1"/>
    <col min="12" max="13" width="12.140625" customWidth="1"/>
    <col min="14" max="14" width="13.42578125" customWidth="1"/>
    <col min="15" max="18" width="12.140625" customWidth="1"/>
  </cols>
  <sheetData>
    <row r="1" spans="1:19" ht="38.25" customHeight="1" x14ac:dyDescent="0.2">
      <c r="A1" s="228" t="s">
        <v>262</v>
      </c>
      <c r="B1" s="228"/>
      <c r="C1" s="228"/>
      <c r="D1" s="148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38" t="s">
        <v>0</v>
      </c>
    </row>
    <row r="2" spans="1:19" ht="51" x14ac:dyDescent="0.2">
      <c r="A2" s="8" t="s">
        <v>64</v>
      </c>
      <c r="B2" s="8" t="s">
        <v>70</v>
      </c>
      <c r="C2" s="8" t="s">
        <v>2</v>
      </c>
      <c r="D2" s="8" t="s">
        <v>270</v>
      </c>
      <c r="E2" s="8" t="s">
        <v>287</v>
      </c>
      <c r="F2" s="159" t="s">
        <v>271</v>
      </c>
      <c r="G2" s="8" t="s">
        <v>272</v>
      </c>
      <c r="H2" s="8" t="s">
        <v>288</v>
      </c>
      <c r="I2" s="163" t="s">
        <v>271</v>
      </c>
      <c r="J2" s="8" t="s">
        <v>273</v>
      </c>
      <c r="K2" s="8" t="s">
        <v>289</v>
      </c>
      <c r="L2" s="163" t="s">
        <v>271</v>
      </c>
      <c r="M2" s="8" t="s">
        <v>274</v>
      </c>
      <c r="N2" s="8" t="s">
        <v>290</v>
      </c>
      <c r="O2" s="163" t="s">
        <v>271</v>
      </c>
      <c r="P2" s="8" t="s">
        <v>275</v>
      </c>
      <c r="Q2" s="8" t="s">
        <v>282</v>
      </c>
      <c r="R2" s="8" t="s">
        <v>271</v>
      </c>
    </row>
    <row r="3" spans="1:19" x14ac:dyDescent="0.2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160">
        <v>6</v>
      </c>
      <c r="G3" s="21">
        <v>7</v>
      </c>
      <c r="H3" s="21">
        <v>8</v>
      </c>
      <c r="I3" s="164">
        <v>9</v>
      </c>
      <c r="J3" s="21">
        <v>10</v>
      </c>
      <c r="K3" s="21">
        <v>11</v>
      </c>
      <c r="L3" s="164">
        <v>12</v>
      </c>
      <c r="M3" s="21">
        <v>13</v>
      </c>
      <c r="N3" s="21">
        <v>14</v>
      </c>
      <c r="O3" s="164">
        <v>15</v>
      </c>
      <c r="P3" s="21">
        <v>16</v>
      </c>
      <c r="Q3" s="21">
        <v>17</v>
      </c>
      <c r="R3" s="149">
        <v>18</v>
      </c>
    </row>
    <row r="4" spans="1:19" ht="15.75" customHeight="1" x14ac:dyDescent="0.2">
      <c r="A4" s="28" t="s">
        <v>3</v>
      </c>
      <c r="B4" s="22">
        <v>700000</v>
      </c>
      <c r="C4" s="22" t="s">
        <v>4</v>
      </c>
      <c r="D4" s="155">
        <f>SUM(D5:D12)</f>
        <v>435619</v>
      </c>
      <c r="E4" s="156">
        <f>SUM(E5:E12)</f>
        <v>432396</v>
      </c>
      <c r="F4" s="161">
        <f>(E4*100)/D4</f>
        <v>99.260133281606173</v>
      </c>
      <c r="G4" s="13">
        <f>SUM(G5:G12)</f>
        <v>530689</v>
      </c>
      <c r="H4" s="13">
        <f>SUM(H5:H12)</f>
        <v>456631</v>
      </c>
      <c r="I4" s="161">
        <f>(H4*100)/G4</f>
        <v>86.044934038580038</v>
      </c>
      <c r="J4" s="13">
        <f>SUM(J5:J12)</f>
        <v>705879</v>
      </c>
      <c r="K4" s="13">
        <f>SUM(K5:K12)</f>
        <v>577785</v>
      </c>
      <c r="L4" s="161">
        <f>(K4*100)/J4</f>
        <v>81.85326380300306</v>
      </c>
      <c r="M4" s="13">
        <f>SUM(M5:M12)</f>
        <v>729004</v>
      </c>
      <c r="N4" s="13">
        <f>SUM(N5:N12)</f>
        <v>603554</v>
      </c>
      <c r="O4" s="161">
        <f>(N4*100)/M4</f>
        <v>82.79158962090743</v>
      </c>
      <c r="P4" s="13">
        <f>SUM(P5:P12)</f>
        <v>718791</v>
      </c>
      <c r="Q4" s="13">
        <f>SUM(Q5:Q12)</f>
        <v>621450</v>
      </c>
      <c r="R4" s="168">
        <f>Q4/P4*100</f>
        <v>86.457676849042358</v>
      </c>
      <c r="S4" s="174"/>
    </row>
    <row r="5" spans="1:19" ht="25.5" customHeight="1" x14ac:dyDescent="0.2">
      <c r="A5" s="29" t="s">
        <v>60</v>
      </c>
      <c r="B5" s="10">
        <v>741400</v>
      </c>
      <c r="C5" s="10" t="s">
        <v>5</v>
      </c>
      <c r="D5" s="206">
        <v>465</v>
      </c>
      <c r="E5" s="205">
        <v>156</v>
      </c>
      <c r="F5" s="161">
        <f>(E5*100)/D5</f>
        <v>33.548387096774192</v>
      </c>
      <c r="G5" s="12">
        <v>173</v>
      </c>
      <c r="H5" s="12">
        <v>17</v>
      </c>
      <c r="I5" s="161">
        <f>(H5*100)/G5</f>
        <v>9.8265895953757223</v>
      </c>
      <c r="J5" s="12">
        <v>19</v>
      </c>
      <c r="K5" s="12"/>
      <c r="L5" s="161"/>
      <c r="M5" s="12">
        <v>637</v>
      </c>
      <c r="N5" s="11">
        <v>452</v>
      </c>
      <c r="O5" s="161">
        <f>(N5*100)/M5</f>
        <v>70.95761381475667</v>
      </c>
      <c r="P5" s="12">
        <v>190</v>
      </c>
      <c r="Q5" s="11"/>
      <c r="R5" s="161">
        <f>(Q5*100)/P5</f>
        <v>0</v>
      </c>
      <c r="S5" s="174"/>
    </row>
    <row r="6" spans="1:19" ht="25.5" customHeight="1" x14ac:dyDescent="0.2">
      <c r="A6" s="60">
        <f>A5+1</f>
        <v>2</v>
      </c>
      <c r="B6" s="10">
        <v>742100</v>
      </c>
      <c r="C6" s="10" t="s">
        <v>6</v>
      </c>
      <c r="D6" s="47">
        <v>2360</v>
      </c>
      <c r="E6" s="45">
        <v>2267</v>
      </c>
      <c r="F6" s="161">
        <f>(E6*100)/D6</f>
        <v>96.059322033898312</v>
      </c>
      <c r="G6" s="12">
        <v>2450</v>
      </c>
      <c r="H6" s="12">
        <v>1114</v>
      </c>
      <c r="I6" s="161">
        <f>(H6*100)/G6</f>
        <v>45.469387755102041</v>
      </c>
      <c r="J6" s="12">
        <v>1292</v>
      </c>
      <c r="K6" s="12">
        <v>1292</v>
      </c>
      <c r="L6" s="168">
        <f>K6/J6*100</f>
        <v>100</v>
      </c>
      <c r="M6" s="12">
        <v>1616</v>
      </c>
      <c r="N6" s="11">
        <v>1493</v>
      </c>
      <c r="O6" s="161">
        <f>(N6*100)/M6</f>
        <v>92.388613861386133</v>
      </c>
      <c r="P6" s="12">
        <v>2950</v>
      </c>
      <c r="Q6" s="11">
        <v>2458</v>
      </c>
      <c r="R6" s="168">
        <f t="shared" ref="R6:R16" si="0">Q6/P6*100</f>
        <v>83.322033898305079</v>
      </c>
      <c r="S6" s="174"/>
    </row>
    <row r="7" spans="1:19" ht="25.5" customHeight="1" x14ac:dyDescent="0.2">
      <c r="A7" s="60">
        <f t="shared" ref="A7:A8" si="1">A6+1</f>
        <v>3</v>
      </c>
      <c r="B7" s="10">
        <v>742300</v>
      </c>
      <c r="C7" s="10" t="s">
        <v>7</v>
      </c>
      <c r="D7" s="47">
        <v>72890</v>
      </c>
      <c r="E7" s="45">
        <v>72696</v>
      </c>
      <c r="F7" s="161">
        <f>(E7*100)/D7</f>
        <v>99.733845520647549</v>
      </c>
      <c r="G7" s="12">
        <v>77550</v>
      </c>
      <c r="H7" s="12">
        <v>41285</v>
      </c>
      <c r="I7" s="161">
        <f>(H7*100)/G7</f>
        <v>53.236621534493878</v>
      </c>
      <c r="J7" s="12">
        <v>51029</v>
      </c>
      <c r="K7" s="12">
        <v>51029</v>
      </c>
      <c r="L7" s="168">
        <f t="shared" ref="L7:L8" si="2">K7/J7*100</f>
        <v>100</v>
      </c>
      <c r="M7" s="12">
        <v>75328</v>
      </c>
      <c r="N7" s="11">
        <v>75300</v>
      </c>
      <c r="O7" s="161">
        <f>(N7*100)/M7</f>
        <v>99.962829226847916</v>
      </c>
      <c r="P7" s="12">
        <v>117742</v>
      </c>
      <c r="Q7" s="11">
        <v>86837</v>
      </c>
      <c r="R7" s="168">
        <f t="shared" si="0"/>
        <v>73.751932190722087</v>
      </c>
      <c r="S7" s="174"/>
    </row>
    <row r="8" spans="1:19" ht="25.5" customHeight="1" x14ac:dyDescent="0.2">
      <c r="A8" s="60">
        <f t="shared" si="1"/>
        <v>4</v>
      </c>
      <c r="B8" s="15">
        <v>744100</v>
      </c>
      <c r="C8" s="15" t="s">
        <v>8</v>
      </c>
      <c r="D8" s="15">
        <v>190</v>
      </c>
      <c r="E8" s="158">
        <v>140</v>
      </c>
      <c r="F8" s="161">
        <f>(E8*100)/D8</f>
        <v>73.684210526315795</v>
      </c>
      <c r="G8" s="17">
        <v>70</v>
      </c>
      <c r="H8" s="17">
        <v>70</v>
      </c>
      <c r="I8" s="161">
        <f>(H8*100)/G8</f>
        <v>100</v>
      </c>
      <c r="J8" s="17">
        <v>100</v>
      </c>
      <c r="K8" s="17"/>
      <c r="L8" s="168">
        <f t="shared" si="2"/>
        <v>0</v>
      </c>
      <c r="M8" s="17">
        <v>1515</v>
      </c>
      <c r="N8" s="16">
        <v>1165</v>
      </c>
      <c r="O8" s="161">
        <f>(N8*100)/M8</f>
        <v>76.897689768976903</v>
      </c>
      <c r="P8" s="17">
        <v>124</v>
      </c>
      <c r="Q8" s="16">
        <v>124</v>
      </c>
      <c r="R8" s="168">
        <f t="shared" si="0"/>
        <v>100</v>
      </c>
      <c r="S8" s="174"/>
    </row>
    <row r="9" spans="1:19" ht="25.5" customHeight="1" x14ac:dyDescent="0.2">
      <c r="A9" s="60">
        <v>5</v>
      </c>
      <c r="B9" s="15">
        <v>745100</v>
      </c>
      <c r="C9" s="15" t="s">
        <v>245</v>
      </c>
      <c r="D9" s="157"/>
      <c r="E9" s="158"/>
      <c r="F9" s="161"/>
      <c r="G9" s="17"/>
      <c r="H9" s="17"/>
      <c r="I9" s="167"/>
      <c r="J9" s="17"/>
      <c r="K9" s="17"/>
      <c r="L9" s="168"/>
      <c r="M9" s="17"/>
      <c r="N9" s="16"/>
      <c r="O9" s="186"/>
      <c r="P9" s="17">
        <v>1200</v>
      </c>
      <c r="Q9" s="16">
        <v>1200</v>
      </c>
      <c r="R9" s="168">
        <f t="shared" si="0"/>
        <v>100</v>
      </c>
      <c r="S9" s="174"/>
    </row>
    <row r="10" spans="1:19" ht="25.5" customHeight="1" x14ac:dyDescent="0.2">
      <c r="A10" s="60"/>
      <c r="B10" s="10">
        <v>771100</v>
      </c>
      <c r="C10" s="10" t="s">
        <v>91</v>
      </c>
      <c r="D10" s="47">
        <v>2790</v>
      </c>
      <c r="E10" s="45">
        <v>2181</v>
      </c>
      <c r="F10" s="161">
        <f>(E10*100)/D10</f>
        <v>78.172043010752688</v>
      </c>
      <c r="G10" s="12">
        <v>2009</v>
      </c>
      <c r="H10" s="12">
        <v>1389</v>
      </c>
      <c r="I10" s="161">
        <f>(H10*100)/G10</f>
        <v>69.138875062220009</v>
      </c>
      <c r="J10" s="12">
        <v>263</v>
      </c>
      <c r="K10" s="12"/>
      <c r="L10" s="161"/>
      <c r="M10" s="12">
        <v>257</v>
      </c>
      <c r="N10" s="11"/>
      <c r="O10" s="185"/>
      <c r="P10" s="12">
        <v>257</v>
      </c>
      <c r="Q10" s="11"/>
      <c r="R10" s="168">
        <f t="shared" si="0"/>
        <v>0</v>
      </c>
      <c r="S10" s="174"/>
    </row>
    <row r="11" spans="1:19" ht="25.5" customHeight="1" x14ac:dyDescent="0.2">
      <c r="A11" s="60"/>
      <c r="B11" s="10">
        <v>781100</v>
      </c>
      <c r="C11" s="10" t="s">
        <v>9</v>
      </c>
      <c r="D11" s="47">
        <v>350204</v>
      </c>
      <c r="E11" s="45">
        <v>349500</v>
      </c>
      <c r="F11" s="161">
        <f>(E11*100)/D11</f>
        <v>99.79897431211522</v>
      </c>
      <c r="G11" s="12">
        <v>415570</v>
      </c>
      <c r="H11" s="12">
        <v>385483</v>
      </c>
      <c r="I11" s="161">
        <f>(H11*100)/G11</f>
        <v>92.76006448973699</v>
      </c>
      <c r="J11" s="12">
        <v>637316</v>
      </c>
      <c r="K11" s="12">
        <v>515322</v>
      </c>
      <c r="L11" s="161">
        <f>(K11*100)/J11</f>
        <v>80.858161414431777</v>
      </c>
      <c r="M11" s="12">
        <v>633071</v>
      </c>
      <c r="N11" s="11">
        <v>520506</v>
      </c>
      <c r="O11" s="161">
        <f>(N11*100)/M11</f>
        <v>82.219213958623911</v>
      </c>
      <c r="P11" s="12">
        <v>584623</v>
      </c>
      <c r="Q11" s="11">
        <v>520210</v>
      </c>
      <c r="R11" s="168">
        <f t="shared" si="0"/>
        <v>88.982130364354461</v>
      </c>
      <c r="S11" s="174"/>
    </row>
    <row r="12" spans="1:19" ht="25.5" customHeight="1" x14ac:dyDescent="0.2">
      <c r="A12" s="60"/>
      <c r="B12" s="10">
        <v>791100</v>
      </c>
      <c r="C12" s="15" t="s">
        <v>69</v>
      </c>
      <c r="D12" s="204">
        <v>6720</v>
      </c>
      <c r="E12" s="45">
        <v>5456</v>
      </c>
      <c r="F12" s="161">
        <f>(E12*100)/D12</f>
        <v>81.19047619047619</v>
      </c>
      <c r="G12" s="12">
        <v>32867</v>
      </c>
      <c r="H12" s="12">
        <v>27273</v>
      </c>
      <c r="I12" s="166">
        <f>(H12*100)/G12</f>
        <v>82.97988864210302</v>
      </c>
      <c r="J12" s="12">
        <v>15860</v>
      </c>
      <c r="K12" s="12">
        <v>10142</v>
      </c>
      <c r="L12" s="161">
        <f>(K12*100)/J12</f>
        <v>63.947036569987389</v>
      </c>
      <c r="M12" s="12">
        <v>16580</v>
      </c>
      <c r="N12" s="11">
        <v>4638</v>
      </c>
      <c r="O12" s="161">
        <f>(N12*100)/M12</f>
        <v>27.973462002412546</v>
      </c>
      <c r="P12" s="12">
        <v>11705</v>
      </c>
      <c r="Q12" s="11">
        <v>10621</v>
      </c>
      <c r="R12" s="168">
        <f t="shared" si="0"/>
        <v>90.739000427167881</v>
      </c>
      <c r="S12" s="174"/>
    </row>
    <row r="13" spans="1:19" ht="25.5" customHeight="1" x14ac:dyDescent="0.2">
      <c r="A13" s="21" t="s">
        <v>10</v>
      </c>
      <c r="B13" s="22">
        <v>800000</v>
      </c>
      <c r="C13" s="22" t="s">
        <v>11</v>
      </c>
      <c r="D13" s="155">
        <f>D14</f>
        <v>6485</v>
      </c>
      <c r="E13" s="156">
        <f>E14</f>
        <v>5934</v>
      </c>
      <c r="F13" s="161"/>
      <c r="G13" s="13">
        <f>G14</f>
        <v>1042</v>
      </c>
      <c r="H13" s="13">
        <f>H14</f>
        <v>1040</v>
      </c>
      <c r="I13" s="165"/>
      <c r="J13" s="13">
        <f>J14</f>
        <v>1145</v>
      </c>
      <c r="K13" s="13">
        <f>K14</f>
        <v>1046</v>
      </c>
      <c r="L13" s="161">
        <f>(K13*100)/J13</f>
        <v>91.353711790393007</v>
      </c>
      <c r="M13" s="13">
        <f>M14</f>
        <v>5664</v>
      </c>
      <c r="N13" s="13">
        <f>N14</f>
        <v>3505</v>
      </c>
      <c r="O13" s="165"/>
      <c r="P13" s="13">
        <f>SUM(P14:P15)</f>
        <v>45877</v>
      </c>
      <c r="Q13" s="13">
        <f>SUM(Q14:Q15)</f>
        <v>5429</v>
      </c>
      <c r="R13" s="168">
        <f t="shared" si="0"/>
        <v>11.83381650936199</v>
      </c>
      <c r="S13" s="174"/>
    </row>
    <row r="14" spans="1:19" ht="25.5" customHeight="1" x14ac:dyDescent="0.2">
      <c r="A14" s="9">
        <v>1</v>
      </c>
      <c r="B14" s="10">
        <v>823100</v>
      </c>
      <c r="C14" s="202" t="s">
        <v>63</v>
      </c>
      <c r="D14" s="47">
        <v>6485</v>
      </c>
      <c r="E14" s="45">
        <v>5934</v>
      </c>
      <c r="F14" s="161">
        <f>(E14*100)/D14</f>
        <v>91.503469545104082</v>
      </c>
      <c r="G14" s="12">
        <v>1042</v>
      </c>
      <c r="H14" s="12">
        <v>1040</v>
      </c>
      <c r="I14" s="161">
        <f>(H14*100)/G14</f>
        <v>99.808061420345496</v>
      </c>
      <c r="J14" s="12">
        <v>1145</v>
      </c>
      <c r="K14" s="12">
        <v>1046</v>
      </c>
      <c r="L14" s="161">
        <f>(K14*100)/J14</f>
        <v>91.353711790393007</v>
      </c>
      <c r="M14" s="12">
        <v>5664</v>
      </c>
      <c r="N14" s="11">
        <v>3505</v>
      </c>
      <c r="O14" s="161">
        <f>(N14*100)/M14</f>
        <v>61.882062146892657</v>
      </c>
      <c r="P14" s="12">
        <v>6180</v>
      </c>
      <c r="Q14" s="11">
        <v>5429</v>
      </c>
      <c r="R14" s="168">
        <f t="shared" si="0"/>
        <v>87.847896440129446</v>
      </c>
      <c r="S14" s="174"/>
    </row>
    <row r="15" spans="1:19" ht="25.5" customHeight="1" x14ac:dyDescent="0.25">
      <c r="A15" s="175" t="s">
        <v>208</v>
      </c>
      <c r="B15" s="176"/>
      <c r="C15" s="176" t="s">
        <v>276</v>
      </c>
      <c r="D15" s="178">
        <v>16137</v>
      </c>
      <c r="E15" s="179"/>
      <c r="F15" s="180"/>
      <c r="G15" s="181">
        <v>14316</v>
      </c>
      <c r="H15" s="181"/>
      <c r="I15" s="182"/>
      <c r="J15" s="181">
        <v>10522</v>
      </c>
      <c r="K15" s="181"/>
      <c r="L15" s="183"/>
      <c r="M15" s="181">
        <v>8278</v>
      </c>
      <c r="N15" s="184"/>
      <c r="O15" s="187"/>
      <c r="P15" s="12">
        <v>39697</v>
      </c>
      <c r="Q15" s="11">
        <v>0</v>
      </c>
      <c r="R15" s="168">
        <f t="shared" si="0"/>
        <v>0</v>
      </c>
      <c r="S15" s="174"/>
    </row>
    <row r="16" spans="1:19" ht="31.5" customHeight="1" x14ac:dyDescent="0.2">
      <c r="A16" s="194"/>
      <c r="B16" s="195"/>
      <c r="C16" s="196" t="s">
        <v>12</v>
      </c>
      <c r="D16" s="197">
        <f>D15+D4</f>
        <v>451756</v>
      </c>
      <c r="E16" s="198">
        <f>E4+E13</f>
        <v>438330</v>
      </c>
      <c r="F16" s="199">
        <f>E16/D16*100</f>
        <v>97.028041686219993</v>
      </c>
      <c r="G16" s="200">
        <f>G15+G13+G4</f>
        <v>546047</v>
      </c>
      <c r="H16" s="200">
        <f>H13+H4</f>
        <v>457671</v>
      </c>
      <c r="I16" s="199">
        <f>H16/G16*100</f>
        <v>83.815312601296228</v>
      </c>
      <c r="J16" s="200">
        <f>J15+J13+J4</f>
        <v>717546</v>
      </c>
      <c r="K16" s="200">
        <f>K14+K4</f>
        <v>578831</v>
      </c>
      <c r="L16" s="199">
        <f>K16/J16*100</f>
        <v>80.668138349318369</v>
      </c>
      <c r="M16" s="200">
        <f>M15+M13+M4</f>
        <v>742946</v>
      </c>
      <c r="N16" s="200">
        <f>N13+N4</f>
        <v>607059</v>
      </c>
      <c r="O16" s="199">
        <f>N16/M16*100</f>
        <v>81.709707031197425</v>
      </c>
      <c r="P16" s="200">
        <f>P13+P4</f>
        <v>764668</v>
      </c>
      <c r="Q16" s="200">
        <f>Q13+Q4</f>
        <v>626879</v>
      </c>
      <c r="R16" s="201">
        <f t="shared" si="0"/>
        <v>81.980545805499901</v>
      </c>
      <c r="S16" s="174"/>
    </row>
    <row r="17" spans="1:18" ht="16.5" customHeight="1" x14ac:dyDescent="0.25">
      <c r="A17" s="175" t="s">
        <v>295</v>
      </c>
      <c r="B17" t="s">
        <v>296</v>
      </c>
      <c r="C17" s="203" t="s">
        <v>297</v>
      </c>
      <c r="D17" t="s">
        <v>298</v>
      </c>
      <c r="E17" s="1" t="s">
        <v>299</v>
      </c>
      <c r="F17" t="s">
        <v>300</v>
      </c>
      <c r="G17" s="1" t="s">
        <v>301</v>
      </c>
      <c r="H17" t="s">
        <v>302</v>
      </c>
      <c r="I17" s="1" t="s">
        <v>303</v>
      </c>
      <c r="J17" t="s">
        <v>304</v>
      </c>
      <c r="K17" s="1" t="s">
        <v>305</v>
      </c>
      <c r="L17" t="s">
        <v>306</v>
      </c>
      <c r="M17" s="1" t="s">
        <v>307</v>
      </c>
      <c r="N17" t="s">
        <v>308</v>
      </c>
      <c r="O17" s="1" t="s">
        <v>309</v>
      </c>
      <c r="P17" t="s">
        <v>310</v>
      </c>
      <c r="Q17" s="1" t="s">
        <v>311</v>
      </c>
      <c r="R17" t="s">
        <v>312</v>
      </c>
    </row>
    <row r="18" spans="1:18" ht="16.5" customHeight="1" x14ac:dyDescent="0.2">
      <c r="A18" s="1"/>
      <c r="C18" s="1"/>
      <c r="E18" s="1"/>
      <c r="G18" s="1"/>
      <c r="I18" s="1"/>
      <c r="K18" s="1"/>
      <c r="M18" s="1"/>
      <c r="O18" s="1"/>
      <c r="Q18" s="1"/>
    </row>
    <row r="19" spans="1:18" ht="16.5" customHeight="1" x14ac:dyDescent="0.2">
      <c r="A19" s="216" t="s">
        <v>314</v>
      </c>
      <c r="B19" s="216"/>
      <c r="C19" s="216"/>
      <c r="D19" s="216"/>
      <c r="E19" s="216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6" t="s">
        <v>0</v>
      </c>
    </row>
    <row r="20" spans="1:18" ht="40.5" customHeight="1" x14ac:dyDescent="0.2">
      <c r="A20" s="8" t="s">
        <v>64</v>
      </c>
      <c r="B20" s="8" t="s">
        <v>70</v>
      </c>
      <c r="C20" s="8" t="s">
        <v>2</v>
      </c>
      <c r="D20" s="8" t="s">
        <v>270</v>
      </c>
      <c r="E20" s="8" t="s">
        <v>287</v>
      </c>
      <c r="F20" s="159" t="s">
        <v>271</v>
      </c>
      <c r="G20" s="8" t="s">
        <v>272</v>
      </c>
      <c r="H20" s="8" t="s">
        <v>288</v>
      </c>
      <c r="I20" s="163" t="s">
        <v>271</v>
      </c>
      <c r="J20" s="8" t="s">
        <v>273</v>
      </c>
      <c r="K20" s="8" t="s">
        <v>289</v>
      </c>
      <c r="L20" s="163" t="s">
        <v>271</v>
      </c>
      <c r="M20" s="8" t="s">
        <v>274</v>
      </c>
      <c r="N20" s="8" t="s">
        <v>290</v>
      </c>
      <c r="O20" s="163" t="s">
        <v>271</v>
      </c>
      <c r="P20" s="8" t="s">
        <v>275</v>
      </c>
      <c r="Q20" s="8" t="s">
        <v>282</v>
      </c>
      <c r="R20" s="8" t="s">
        <v>271</v>
      </c>
    </row>
    <row r="21" spans="1:18" ht="16.5" customHeight="1" x14ac:dyDescent="0.2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163">
        <v>6</v>
      </c>
      <c r="G21" s="8">
        <v>7</v>
      </c>
      <c r="H21" s="8">
        <v>8</v>
      </c>
      <c r="I21" s="163">
        <v>9</v>
      </c>
      <c r="J21" s="8">
        <v>10</v>
      </c>
      <c r="K21" s="8">
        <v>11</v>
      </c>
      <c r="L21" s="163">
        <v>12</v>
      </c>
      <c r="M21" s="8">
        <v>13</v>
      </c>
      <c r="N21" s="8">
        <v>14</v>
      </c>
      <c r="O21" s="163">
        <v>15</v>
      </c>
      <c r="P21" s="8">
        <v>16</v>
      </c>
      <c r="Q21" s="8">
        <v>17</v>
      </c>
      <c r="R21" s="177">
        <v>18</v>
      </c>
    </row>
    <row r="22" spans="1:18" ht="16.5" customHeight="1" x14ac:dyDescent="0.2">
      <c r="A22" s="8" t="s">
        <v>13</v>
      </c>
      <c r="B22" s="8">
        <v>400000</v>
      </c>
      <c r="C22" s="8" t="s">
        <v>14</v>
      </c>
      <c r="D22" s="8">
        <f>SUM(D23:D66)</f>
        <v>430449</v>
      </c>
      <c r="E22" s="41">
        <f>SUM(E23:E66)</f>
        <v>379548</v>
      </c>
      <c r="F22" s="168">
        <f>E22/D22*100</f>
        <v>88.174905737961979</v>
      </c>
      <c r="G22" s="41">
        <f>SUM(G23:G66)</f>
        <v>513581</v>
      </c>
      <c r="H22" s="41">
        <f>SUM(H23:H66)</f>
        <v>401935</v>
      </c>
      <c r="I22" s="161">
        <f t="shared" ref="I22:I40" si="3">(H22*100)/G22</f>
        <v>78.261267453429937</v>
      </c>
      <c r="J22" s="41">
        <f>SUM(J23:J66)</f>
        <v>700855</v>
      </c>
      <c r="K22" s="41">
        <f>SUM(K23:K66)</f>
        <v>549217</v>
      </c>
      <c r="L22" s="173">
        <f>K22/J22*100</f>
        <v>78.363855576403111</v>
      </c>
      <c r="M22" s="41">
        <f>SUM(M23:M65)</f>
        <v>722109</v>
      </c>
      <c r="N22" s="41">
        <f>SUM(N23:N66)</f>
        <v>592927</v>
      </c>
      <c r="O22" s="161">
        <f>(N22*100)/M22</f>
        <v>82.110457008567963</v>
      </c>
      <c r="P22" s="41">
        <f>SUM(P23:P66)</f>
        <v>744903</v>
      </c>
      <c r="Q22" s="41">
        <f>SUM(Q23:Q66)</f>
        <v>642061</v>
      </c>
      <c r="R22" s="168">
        <f>Q22/P22*100</f>
        <v>86.193907126162742</v>
      </c>
    </row>
    <row r="23" spans="1:18" ht="16.5" customHeight="1" x14ac:dyDescent="0.2">
      <c r="A23" s="9">
        <v>1</v>
      </c>
      <c r="B23" s="9">
        <v>411100</v>
      </c>
      <c r="C23" s="10" t="s">
        <v>15</v>
      </c>
      <c r="D23" s="47">
        <v>188051</v>
      </c>
      <c r="E23" s="45">
        <v>180850</v>
      </c>
      <c r="F23" s="161">
        <f>(E23*100)/D23</f>
        <v>96.170719645202638</v>
      </c>
      <c r="G23" s="45">
        <v>235676</v>
      </c>
      <c r="H23" s="45">
        <v>226053</v>
      </c>
      <c r="I23" s="161">
        <f t="shared" si="3"/>
        <v>95.916851949286311</v>
      </c>
      <c r="J23" s="45">
        <v>375197</v>
      </c>
      <c r="K23" s="45">
        <v>313708</v>
      </c>
      <c r="L23" s="161">
        <f>(K23*100)/J23</f>
        <v>83.61154273621591</v>
      </c>
      <c r="M23" s="45">
        <v>350500</v>
      </c>
      <c r="N23" s="45">
        <v>303377</v>
      </c>
      <c r="O23" s="161">
        <f>(N23*100)/M23</f>
        <v>86.555492154065618</v>
      </c>
      <c r="P23" s="45">
        <v>363247</v>
      </c>
      <c r="Q23" s="48">
        <v>337471</v>
      </c>
      <c r="R23" s="168">
        <f t="shared" ref="R23:R78" si="4">Q23/P23*100</f>
        <v>92.904001960098782</v>
      </c>
    </row>
    <row r="24" spans="1:18" ht="36" customHeight="1" x14ac:dyDescent="0.2">
      <c r="A24" s="9">
        <f>A23+1</f>
        <v>2</v>
      </c>
      <c r="B24" s="9">
        <v>412100</v>
      </c>
      <c r="C24" s="10" t="s">
        <v>16</v>
      </c>
      <c r="D24" s="47">
        <v>22683</v>
      </c>
      <c r="E24" s="45">
        <v>21737</v>
      </c>
      <c r="F24" s="161">
        <f>(E24*100)/D24</f>
        <v>95.829475818895204</v>
      </c>
      <c r="G24" s="45">
        <v>27103</v>
      </c>
      <c r="H24" s="45">
        <v>26031</v>
      </c>
      <c r="I24" s="161">
        <f t="shared" si="3"/>
        <v>96.044718296867501</v>
      </c>
      <c r="J24" s="45">
        <v>43810</v>
      </c>
      <c r="K24" s="45">
        <v>36596</v>
      </c>
      <c r="L24" s="161">
        <f>(K24*100)/J24</f>
        <v>83.533439853914629</v>
      </c>
      <c r="M24" s="45">
        <v>38236</v>
      </c>
      <c r="N24" s="45">
        <v>33563</v>
      </c>
      <c r="O24" s="161">
        <f>(N24*100)/M24</f>
        <v>87.778533319384877</v>
      </c>
      <c r="P24" s="45">
        <v>41087</v>
      </c>
      <c r="Q24" s="48">
        <v>33758</v>
      </c>
      <c r="R24" s="168">
        <f t="shared" si="4"/>
        <v>82.16224109815758</v>
      </c>
    </row>
    <row r="25" spans="1:18" ht="16.5" customHeight="1" x14ac:dyDescent="0.2">
      <c r="A25" s="9">
        <f t="shared" ref="A25:A66" si="5">A24+1</f>
        <v>3</v>
      </c>
      <c r="B25" s="9">
        <v>412200</v>
      </c>
      <c r="C25" s="10" t="s">
        <v>17</v>
      </c>
      <c r="D25" s="47">
        <v>9685</v>
      </c>
      <c r="E25" s="45">
        <v>9268</v>
      </c>
      <c r="F25" s="161">
        <f>(E25*100)/D25</f>
        <v>95.694372741352609</v>
      </c>
      <c r="G25" s="45">
        <v>12138</v>
      </c>
      <c r="H25" s="45">
        <v>11658</v>
      </c>
      <c r="I25" s="161">
        <f t="shared" si="3"/>
        <v>96.045477014335148</v>
      </c>
      <c r="J25" s="45">
        <v>19238</v>
      </c>
      <c r="K25" s="45">
        <v>16199</v>
      </c>
      <c r="L25" s="161">
        <f>(K25*100)/J25</f>
        <v>84.203139619503062</v>
      </c>
      <c r="M25" s="45">
        <v>18276</v>
      </c>
      <c r="N25" s="45">
        <v>15646</v>
      </c>
      <c r="O25" s="161">
        <f>(N25*100)/M25</f>
        <v>85.609542569490046</v>
      </c>
      <c r="P25" s="45">
        <v>19258</v>
      </c>
      <c r="Q25" s="48">
        <v>17384</v>
      </c>
      <c r="R25" s="168">
        <f t="shared" si="4"/>
        <v>90.268979125558218</v>
      </c>
    </row>
    <row r="26" spans="1:18" ht="16.5" customHeight="1" x14ac:dyDescent="0.2">
      <c r="A26" s="9">
        <f t="shared" si="5"/>
        <v>4</v>
      </c>
      <c r="B26" s="9">
        <v>413100</v>
      </c>
      <c r="C26" s="10" t="s">
        <v>18</v>
      </c>
      <c r="D26" s="10">
        <v>750</v>
      </c>
      <c r="E26" s="45">
        <v>702</v>
      </c>
      <c r="F26" s="161">
        <f>(E26*100)/D26</f>
        <v>93.6</v>
      </c>
      <c r="G26" s="45">
        <v>475</v>
      </c>
      <c r="H26" s="45">
        <v>452</v>
      </c>
      <c r="I26" s="161">
        <f t="shared" si="3"/>
        <v>95.15789473684211</v>
      </c>
      <c r="J26" s="45">
        <v>580</v>
      </c>
      <c r="K26" s="45">
        <v>580</v>
      </c>
      <c r="L26" s="161">
        <f>(K26*100)/J26</f>
        <v>100</v>
      </c>
      <c r="M26" s="45">
        <v>650</v>
      </c>
      <c r="N26" s="45">
        <v>645</v>
      </c>
      <c r="O26" s="161">
        <f>(N26*100)/M26</f>
        <v>99.230769230769226</v>
      </c>
      <c r="P26" s="45">
        <v>750</v>
      </c>
      <c r="Q26" s="48">
        <v>730</v>
      </c>
      <c r="R26" s="168">
        <f t="shared" si="4"/>
        <v>97.333333333333343</v>
      </c>
    </row>
    <row r="27" spans="1:18" ht="30.75" customHeight="1" x14ac:dyDescent="0.2">
      <c r="A27" s="9">
        <f t="shared" si="5"/>
        <v>5</v>
      </c>
      <c r="B27" s="9">
        <v>414100</v>
      </c>
      <c r="C27" s="10" t="s">
        <v>19</v>
      </c>
      <c r="D27" s="10">
        <v>853</v>
      </c>
      <c r="E27" s="45"/>
      <c r="F27" s="161">
        <f t="shared" ref="F27:F40" si="6">(E27*100)/D27</f>
        <v>0</v>
      </c>
      <c r="G27" s="45">
        <v>596</v>
      </c>
      <c r="H27" s="45"/>
      <c r="I27" s="161">
        <f t="shared" si="3"/>
        <v>0</v>
      </c>
      <c r="J27" s="45">
        <v>263</v>
      </c>
      <c r="K27" s="45"/>
      <c r="L27" s="173"/>
      <c r="M27" s="45">
        <v>257</v>
      </c>
      <c r="N27" s="45"/>
      <c r="O27" s="170"/>
      <c r="P27" s="45">
        <v>257</v>
      </c>
      <c r="Q27" s="48"/>
      <c r="R27" s="168">
        <f t="shared" si="4"/>
        <v>0</v>
      </c>
    </row>
    <row r="28" spans="1:18" ht="16.5" customHeight="1" x14ac:dyDescent="0.2">
      <c r="A28" s="9">
        <f t="shared" si="5"/>
        <v>6</v>
      </c>
      <c r="B28" s="9">
        <v>414300</v>
      </c>
      <c r="C28" s="10" t="s">
        <v>20</v>
      </c>
      <c r="D28" s="47">
        <v>2615</v>
      </c>
      <c r="E28" s="45">
        <v>853</v>
      </c>
      <c r="F28" s="161">
        <f t="shared" si="6"/>
        <v>32.619502868068835</v>
      </c>
      <c r="G28" s="45">
        <v>5769</v>
      </c>
      <c r="H28" s="45">
        <v>2147</v>
      </c>
      <c r="I28" s="161">
        <f t="shared" si="3"/>
        <v>37.216155312879181</v>
      </c>
      <c r="J28" s="45">
        <v>5333</v>
      </c>
      <c r="K28" s="45">
        <v>1526</v>
      </c>
      <c r="L28" s="161">
        <f t="shared" ref="L28:L40" si="7">(K28*100)/J28</f>
        <v>28.614288393024562</v>
      </c>
      <c r="M28" s="45">
        <v>6759</v>
      </c>
      <c r="N28" s="45">
        <v>2495</v>
      </c>
      <c r="O28" s="161">
        <f t="shared" ref="O28:O40" si="8">(N28*100)/M28</f>
        <v>36.913744636780592</v>
      </c>
      <c r="P28" s="45">
        <v>7618</v>
      </c>
      <c r="Q28" s="48">
        <v>1711</v>
      </c>
      <c r="R28" s="168">
        <f t="shared" si="4"/>
        <v>22.459963244946181</v>
      </c>
    </row>
    <row r="29" spans="1:18" ht="36.75" customHeight="1" x14ac:dyDescent="0.2">
      <c r="A29" s="9">
        <f t="shared" si="5"/>
        <v>7</v>
      </c>
      <c r="B29" s="9">
        <v>414400</v>
      </c>
      <c r="C29" s="10" t="s">
        <v>21</v>
      </c>
      <c r="D29" s="10">
        <v>830</v>
      </c>
      <c r="E29" s="45">
        <v>739</v>
      </c>
      <c r="F29" s="161">
        <f t="shared" si="6"/>
        <v>89.036144578313255</v>
      </c>
      <c r="G29" s="45">
        <v>3685</v>
      </c>
      <c r="H29" s="45">
        <v>3170</v>
      </c>
      <c r="I29" s="161">
        <f t="shared" si="3"/>
        <v>86.024423337856177</v>
      </c>
      <c r="J29" s="45">
        <v>1316</v>
      </c>
      <c r="K29" s="45">
        <v>904</v>
      </c>
      <c r="L29" s="161">
        <f t="shared" si="7"/>
        <v>68.693009118541028</v>
      </c>
      <c r="M29" s="45">
        <v>4320</v>
      </c>
      <c r="N29" s="45">
        <v>3423</v>
      </c>
      <c r="O29" s="161">
        <f t="shared" si="8"/>
        <v>79.236111111111114</v>
      </c>
      <c r="P29" s="45">
        <v>650</v>
      </c>
      <c r="Q29" s="48">
        <v>548</v>
      </c>
      <c r="R29" s="168">
        <f t="shared" si="4"/>
        <v>84.307692307692307</v>
      </c>
    </row>
    <row r="30" spans="1:18" ht="19.5" customHeight="1" x14ac:dyDescent="0.2">
      <c r="A30" s="9">
        <f t="shared" si="5"/>
        <v>8</v>
      </c>
      <c r="B30" s="9">
        <v>415100</v>
      </c>
      <c r="C30" s="10" t="s">
        <v>22</v>
      </c>
      <c r="D30" s="47">
        <v>8786</v>
      </c>
      <c r="E30" s="45">
        <v>8786</v>
      </c>
      <c r="F30" s="161">
        <f t="shared" si="6"/>
        <v>100</v>
      </c>
      <c r="G30" s="45">
        <v>8220</v>
      </c>
      <c r="H30" s="45">
        <v>8183</v>
      </c>
      <c r="I30" s="161">
        <f t="shared" si="3"/>
        <v>99.549878345498783</v>
      </c>
      <c r="J30" s="45">
        <v>11499</v>
      </c>
      <c r="K30" s="45">
        <v>11103</v>
      </c>
      <c r="L30" s="161">
        <f t="shared" si="7"/>
        <v>96.556222280198284</v>
      </c>
      <c r="M30" s="45">
        <v>14058</v>
      </c>
      <c r="N30" s="45">
        <v>12494</v>
      </c>
      <c r="O30" s="161">
        <f t="shared" si="8"/>
        <v>88.87466211409874</v>
      </c>
      <c r="P30" s="45">
        <v>16525</v>
      </c>
      <c r="Q30" s="48">
        <v>14689</v>
      </c>
      <c r="R30" s="168">
        <f t="shared" si="4"/>
        <v>88.889561270801821</v>
      </c>
    </row>
    <row r="31" spans="1:18" ht="30" customHeight="1" x14ac:dyDescent="0.2">
      <c r="A31" s="9">
        <f t="shared" si="5"/>
        <v>9</v>
      </c>
      <c r="B31" s="9">
        <v>416100</v>
      </c>
      <c r="C31" s="10" t="s">
        <v>23</v>
      </c>
      <c r="D31" s="47">
        <v>5600</v>
      </c>
      <c r="E31" s="45">
        <v>5571</v>
      </c>
      <c r="F31" s="161">
        <f t="shared" si="6"/>
        <v>99.482142857142861</v>
      </c>
      <c r="G31" s="45">
        <v>4814</v>
      </c>
      <c r="H31" s="45">
        <v>3767</v>
      </c>
      <c r="I31" s="161">
        <f t="shared" si="3"/>
        <v>78.250934773577072</v>
      </c>
      <c r="J31" s="45">
        <v>5596</v>
      </c>
      <c r="K31" s="45">
        <v>5352</v>
      </c>
      <c r="L31" s="161">
        <f t="shared" si="7"/>
        <v>95.639742673338105</v>
      </c>
      <c r="M31" s="45">
        <v>5498</v>
      </c>
      <c r="N31" s="45">
        <v>4455</v>
      </c>
      <c r="O31" s="161">
        <f t="shared" si="8"/>
        <v>81.029465260094582</v>
      </c>
      <c r="P31" s="45">
        <v>5696</v>
      </c>
      <c r="Q31" s="48">
        <v>4104</v>
      </c>
      <c r="R31" s="168">
        <f t="shared" si="4"/>
        <v>72.050561797752806</v>
      </c>
    </row>
    <row r="32" spans="1:18" ht="33" customHeight="1" x14ac:dyDescent="0.2">
      <c r="A32" s="9">
        <f t="shared" si="5"/>
        <v>10</v>
      </c>
      <c r="B32" s="9">
        <v>421100</v>
      </c>
      <c r="C32" s="10" t="s">
        <v>24</v>
      </c>
      <c r="D32" s="10">
        <v>803</v>
      </c>
      <c r="E32" s="45">
        <v>789</v>
      </c>
      <c r="F32" s="161">
        <f t="shared" si="6"/>
        <v>98.256537982565376</v>
      </c>
      <c r="G32" s="45">
        <v>786</v>
      </c>
      <c r="H32" s="45">
        <v>624</v>
      </c>
      <c r="I32" s="161">
        <f t="shared" si="3"/>
        <v>79.389312977099237</v>
      </c>
      <c r="J32" s="45">
        <v>1077</v>
      </c>
      <c r="K32" s="45">
        <v>873</v>
      </c>
      <c r="L32" s="161">
        <f t="shared" si="7"/>
        <v>81.058495821727021</v>
      </c>
      <c r="M32" s="45">
        <v>1300</v>
      </c>
      <c r="N32" s="45">
        <v>1080</v>
      </c>
      <c r="O32" s="161">
        <f t="shared" si="8"/>
        <v>83.07692307692308</v>
      </c>
      <c r="P32" s="45">
        <v>1700</v>
      </c>
      <c r="Q32" s="48">
        <v>1154</v>
      </c>
      <c r="R32" s="168">
        <f t="shared" si="4"/>
        <v>67.882352941176478</v>
      </c>
    </row>
    <row r="33" spans="1:18" ht="16.5" customHeight="1" x14ac:dyDescent="0.2">
      <c r="A33" s="9">
        <f t="shared" si="5"/>
        <v>11</v>
      </c>
      <c r="B33" s="9">
        <v>421200</v>
      </c>
      <c r="C33" s="10" t="s">
        <v>25</v>
      </c>
      <c r="D33" s="47">
        <v>37057</v>
      </c>
      <c r="E33" s="46">
        <v>27073</v>
      </c>
      <c r="F33" s="161">
        <f t="shared" si="6"/>
        <v>73.057721887902417</v>
      </c>
      <c r="G33" s="46">
        <v>45641</v>
      </c>
      <c r="H33" s="46">
        <v>22263</v>
      </c>
      <c r="I33" s="161">
        <f t="shared" si="3"/>
        <v>48.778510549725027</v>
      </c>
      <c r="J33" s="46">
        <v>36587</v>
      </c>
      <c r="K33" s="46">
        <v>29947</v>
      </c>
      <c r="L33" s="161">
        <f t="shared" si="7"/>
        <v>81.851477300680571</v>
      </c>
      <c r="M33" s="46">
        <v>61525</v>
      </c>
      <c r="N33" s="46">
        <v>44196</v>
      </c>
      <c r="O33" s="161">
        <f t="shared" si="8"/>
        <v>71.834213734254362</v>
      </c>
      <c r="P33" s="46">
        <v>63200</v>
      </c>
      <c r="Q33" s="49">
        <v>62912</v>
      </c>
      <c r="R33" s="168">
        <f t="shared" si="4"/>
        <v>99.544303797468359</v>
      </c>
    </row>
    <row r="34" spans="1:18" ht="16.5" customHeight="1" x14ac:dyDescent="0.2">
      <c r="A34" s="9">
        <f t="shared" si="5"/>
        <v>12</v>
      </c>
      <c r="B34" s="9">
        <v>421300</v>
      </c>
      <c r="C34" s="10" t="s">
        <v>26</v>
      </c>
      <c r="D34" s="47">
        <v>15647</v>
      </c>
      <c r="E34" s="45">
        <v>14816</v>
      </c>
      <c r="F34" s="161">
        <f t="shared" si="6"/>
        <v>94.689077778487885</v>
      </c>
      <c r="G34" s="45">
        <v>18338</v>
      </c>
      <c r="H34" s="45">
        <v>18272</v>
      </c>
      <c r="I34" s="161">
        <f t="shared" si="3"/>
        <v>99.64009161304395</v>
      </c>
      <c r="J34" s="45">
        <v>22400</v>
      </c>
      <c r="K34" s="45">
        <v>15594</v>
      </c>
      <c r="L34" s="161">
        <f t="shared" si="7"/>
        <v>69.616071428571431</v>
      </c>
      <c r="M34" s="45">
        <v>17513</v>
      </c>
      <c r="N34" s="45">
        <v>14554</v>
      </c>
      <c r="O34" s="161">
        <f t="shared" si="8"/>
        <v>83.103979900645228</v>
      </c>
      <c r="P34" s="45">
        <v>19393</v>
      </c>
      <c r="Q34" s="48">
        <v>14618</v>
      </c>
      <c r="R34" s="168">
        <f t="shared" si="4"/>
        <v>75.377713608002878</v>
      </c>
    </row>
    <row r="35" spans="1:18" ht="16.5" customHeight="1" x14ac:dyDescent="0.2">
      <c r="A35" s="9">
        <f t="shared" si="5"/>
        <v>13</v>
      </c>
      <c r="B35" s="9">
        <v>421400</v>
      </c>
      <c r="C35" s="10" t="s">
        <v>27</v>
      </c>
      <c r="D35" s="47">
        <v>1861</v>
      </c>
      <c r="E35" s="45">
        <v>1590</v>
      </c>
      <c r="F35" s="161">
        <f t="shared" si="6"/>
        <v>85.437936593229452</v>
      </c>
      <c r="G35" s="45">
        <v>1763</v>
      </c>
      <c r="H35" s="45">
        <v>1761</v>
      </c>
      <c r="I35" s="161">
        <f t="shared" si="3"/>
        <v>99.886557005104933</v>
      </c>
      <c r="J35" s="45">
        <v>2375</v>
      </c>
      <c r="K35" s="45">
        <v>1933</v>
      </c>
      <c r="L35" s="161">
        <f t="shared" si="7"/>
        <v>81.389473684210529</v>
      </c>
      <c r="M35" s="45">
        <v>2172</v>
      </c>
      <c r="N35" s="45">
        <v>1865</v>
      </c>
      <c r="O35" s="161">
        <f t="shared" si="8"/>
        <v>85.865561694290975</v>
      </c>
      <c r="P35" s="45">
        <v>2470</v>
      </c>
      <c r="Q35" s="48">
        <v>1786</v>
      </c>
      <c r="R35" s="168">
        <f t="shared" si="4"/>
        <v>72.307692307692307</v>
      </c>
    </row>
    <row r="36" spans="1:18" ht="16.5" customHeight="1" x14ac:dyDescent="0.2">
      <c r="A36" s="9">
        <f t="shared" si="5"/>
        <v>14</v>
      </c>
      <c r="B36" s="9">
        <v>421500</v>
      </c>
      <c r="C36" s="10" t="s">
        <v>28</v>
      </c>
      <c r="D36" s="47">
        <v>5120</v>
      </c>
      <c r="E36" s="46">
        <v>4900</v>
      </c>
      <c r="F36" s="161">
        <f t="shared" si="6"/>
        <v>95.703125</v>
      </c>
      <c r="G36" s="46">
        <v>6134</v>
      </c>
      <c r="H36" s="46">
        <v>4618</v>
      </c>
      <c r="I36" s="161">
        <f t="shared" si="3"/>
        <v>75.285295076622106</v>
      </c>
      <c r="J36" s="46">
        <v>8080</v>
      </c>
      <c r="K36" s="46">
        <v>5732</v>
      </c>
      <c r="L36" s="161">
        <f t="shared" si="7"/>
        <v>70.940594059405939</v>
      </c>
      <c r="M36" s="46">
        <v>10195</v>
      </c>
      <c r="N36" s="46">
        <v>9391</v>
      </c>
      <c r="O36" s="161">
        <f t="shared" si="8"/>
        <v>92.113781265326139</v>
      </c>
      <c r="P36" s="46">
        <v>11365</v>
      </c>
      <c r="Q36" s="48">
        <v>6458</v>
      </c>
      <c r="R36" s="168">
        <f t="shared" si="4"/>
        <v>56.823581170259573</v>
      </c>
    </row>
    <row r="37" spans="1:18" ht="16.5" customHeight="1" x14ac:dyDescent="0.2">
      <c r="A37" s="9">
        <f t="shared" si="5"/>
        <v>15</v>
      </c>
      <c r="B37" s="9">
        <v>421900</v>
      </c>
      <c r="C37" s="10" t="s">
        <v>29</v>
      </c>
      <c r="D37" s="10">
        <v>204</v>
      </c>
      <c r="E37" s="45">
        <v>180</v>
      </c>
      <c r="F37" s="161">
        <f t="shared" si="6"/>
        <v>88.235294117647058</v>
      </c>
      <c r="G37" s="45">
        <v>271</v>
      </c>
      <c r="H37" s="45">
        <v>218</v>
      </c>
      <c r="I37" s="161">
        <f t="shared" si="3"/>
        <v>80.442804428044283</v>
      </c>
      <c r="J37" s="45">
        <v>259</v>
      </c>
      <c r="K37" s="45">
        <v>203</v>
      </c>
      <c r="L37" s="161">
        <f t="shared" si="7"/>
        <v>78.378378378378372</v>
      </c>
      <c r="M37" s="45">
        <v>454</v>
      </c>
      <c r="N37" s="45">
        <v>233</v>
      </c>
      <c r="O37" s="161">
        <f t="shared" si="8"/>
        <v>51.321585903083701</v>
      </c>
      <c r="P37" s="45">
        <v>700</v>
      </c>
      <c r="Q37" s="48">
        <v>498</v>
      </c>
      <c r="R37" s="168">
        <f t="shared" si="4"/>
        <v>71.142857142857139</v>
      </c>
    </row>
    <row r="38" spans="1:18" ht="16.5" customHeight="1" x14ac:dyDescent="0.2">
      <c r="A38" s="9">
        <f t="shared" si="5"/>
        <v>16</v>
      </c>
      <c r="B38" s="9">
        <v>422100</v>
      </c>
      <c r="C38" s="10" t="s">
        <v>30</v>
      </c>
      <c r="D38" s="47">
        <v>1500</v>
      </c>
      <c r="E38" s="47">
        <v>1480</v>
      </c>
      <c r="F38" s="161">
        <f t="shared" si="6"/>
        <v>98.666666666666671</v>
      </c>
      <c r="G38" s="47">
        <v>1451</v>
      </c>
      <c r="H38" s="47">
        <v>748</v>
      </c>
      <c r="I38" s="161">
        <f t="shared" si="3"/>
        <v>51.55065472088215</v>
      </c>
      <c r="J38" s="47">
        <v>970</v>
      </c>
      <c r="K38" s="47">
        <v>767</v>
      </c>
      <c r="L38" s="161">
        <f t="shared" si="7"/>
        <v>79.072164948453604</v>
      </c>
      <c r="M38" s="47">
        <v>1650</v>
      </c>
      <c r="N38" s="47">
        <v>1433</v>
      </c>
      <c r="O38" s="161">
        <f t="shared" si="8"/>
        <v>86.848484848484844</v>
      </c>
      <c r="P38" s="47">
        <v>2000</v>
      </c>
      <c r="Q38" s="47">
        <v>1534</v>
      </c>
      <c r="R38" s="168">
        <f t="shared" si="4"/>
        <v>76.7</v>
      </c>
    </row>
    <row r="39" spans="1:18" ht="25.5" customHeight="1" x14ac:dyDescent="0.2">
      <c r="A39" s="9">
        <f t="shared" si="5"/>
        <v>17</v>
      </c>
      <c r="B39" s="9">
        <v>422200</v>
      </c>
      <c r="C39" s="10" t="s">
        <v>31</v>
      </c>
      <c r="D39" s="10">
        <v>470</v>
      </c>
      <c r="E39" s="47">
        <v>461</v>
      </c>
      <c r="F39" s="161">
        <f t="shared" si="6"/>
        <v>98.085106382978722</v>
      </c>
      <c r="G39" s="47">
        <v>450</v>
      </c>
      <c r="H39" s="47">
        <v>429</v>
      </c>
      <c r="I39" s="161">
        <f t="shared" si="3"/>
        <v>95.333333333333329</v>
      </c>
      <c r="J39" s="47">
        <v>60</v>
      </c>
      <c r="K39" s="47">
        <v>58</v>
      </c>
      <c r="L39" s="161">
        <f t="shared" si="7"/>
        <v>96.666666666666671</v>
      </c>
      <c r="M39" s="47">
        <v>150</v>
      </c>
      <c r="N39" s="47">
        <v>113</v>
      </c>
      <c r="O39" s="161">
        <f t="shared" si="8"/>
        <v>75.333333333333329</v>
      </c>
      <c r="P39" s="47">
        <v>500</v>
      </c>
      <c r="Q39" s="50">
        <v>188</v>
      </c>
      <c r="R39" s="168">
        <f t="shared" si="4"/>
        <v>37.6</v>
      </c>
    </row>
    <row r="40" spans="1:18" ht="32.25" customHeight="1" x14ac:dyDescent="0.2">
      <c r="A40" s="9">
        <f t="shared" si="5"/>
        <v>18</v>
      </c>
      <c r="B40" s="9">
        <v>422900</v>
      </c>
      <c r="C40" s="10" t="s">
        <v>92</v>
      </c>
      <c r="D40" s="10">
        <v>100</v>
      </c>
      <c r="E40" s="47">
        <v>26</v>
      </c>
      <c r="F40" s="161">
        <f t="shared" si="6"/>
        <v>26</v>
      </c>
      <c r="G40" s="47">
        <v>130</v>
      </c>
      <c r="H40" s="47">
        <v>51</v>
      </c>
      <c r="I40" s="161">
        <f t="shared" si="3"/>
        <v>39.230769230769234</v>
      </c>
      <c r="J40" s="47">
        <v>500</v>
      </c>
      <c r="K40" s="47">
        <v>491</v>
      </c>
      <c r="L40" s="161">
        <f t="shared" si="7"/>
        <v>98.2</v>
      </c>
      <c r="M40" s="47">
        <v>500</v>
      </c>
      <c r="N40" s="47">
        <v>249</v>
      </c>
      <c r="O40" s="161">
        <f t="shared" si="8"/>
        <v>49.8</v>
      </c>
      <c r="P40" s="47">
        <v>500</v>
      </c>
      <c r="Q40" s="50"/>
      <c r="R40" s="168">
        <f t="shared" si="4"/>
        <v>0</v>
      </c>
    </row>
    <row r="41" spans="1:18" ht="16.5" customHeight="1" x14ac:dyDescent="0.2">
      <c r="A41" s="9">
        <f t="shared" si="5"/>
        <v>19</v>
      </c>
      <c r="B41" s="9">
        <v>423100</v>
      </c>
      <c r="C41" s="10" t="s">
        <v>32</v>
      </c>
      <c r="D41" s="10"/>
      <c r="E41" s="45"/>
      <c r="F41" s="168"/>
      <c r="G41" s="45"/>
      <c r="H41" s="45"/>
      <c r="I41" s="170"/>
      <c r="J41" s="45"/>
      <c r="K41" s="45"/>
      <c r="L41" s="173"/>
      <c r="M41" s="45"/>
      <c r="N41" s="45"/>
      <c r="O41" s="170"/>
      <c r="P41" s="45"/>
      <c r="Q41" s="48"/>
      <c r="R41" s="168"/>
    </row>
    <row r="42" spans="1:18" ht="16.5" customHeight="1" x14ac:dyDescent="0.2">
      <c r="A42" s="9">
        <f t="shared" si="5"/>
        <v>20</v>
      </c>
      <c r="B42" s="9">
        <v>423200</v>
      </c>
      <c r="C42" s="10" t="s">
        <v>33</v>
      </c>
      <c r="D42" s="47">
        <v>2111</v>
      </c>
      <c r="E42" s="45">
        <v>1928</v>
      </c>
      <c r="F42" s="161">
        <f t="shared" ref="F42:F58" si="9">(E42*100)/D42</f>
        <v>91.331122690667925</v>
      </c>
      <c r="G42" s="45">
        <v>2192</v>
      </c>
      <c r="H42" s="45">
        <v>2191</v>
      </c>
      <c r="I42" s="161">
        <f t="shared" ref="I42:I58" si="10">(H42*100)/G42</f>
        <v>99.954379562043798</v>
      </c>
      <c r="J42" s="45">
        <v>2443</v>
      </c>
      <c r="K42" s="45">
        <v>2235</v>
      </c>
      <c r="L42" s="161">
        <f t="shared" ref="L42:L65" si="11">(K42*100)/J42</f>
        <v>91.485878018829311</v>
      </c>
      <c r="M42" s="45">
        <v>3368</v>
      </c>
      <c r="N42" s="45">
        <v>2938</v>
      </c>
      <c r="O42" s="161">
        <f t="shared" ref="O42:O50" si="12">(N42*100)/M42</f>
        <v>87.23277909738718</v>
      </c>
      <c r="P42" s="45">
        <v>3640</v>
      </c>
      <c r="Q42" s="48">
        <v>3006</v>
      </c>
      <c r="R42" s="168">
        <f t="shared" si="4"/>
        <v>82.582417582417577</v>
      </c>
    </row>
    <row r="43" spans="1:18" ht="27" customHeight="1" x14ac:dyDescent="0.2">
      <c r="A43" s="9">
        <f t="shared" si="5"/>
        <v>21</v>
      </c>
      <c r="B43" s="9">
        <v>423300</v>
      </c>
      <c r="C43" s="10" t="s">
        <v>34</v>
      </c>
      <c r="D43" s="47">
        <v>1427</v>
      </c>
      <c r="E43" s="45">
        <v>659</v>
      </c>
      <c r="F43" s="161">
        <f t="shared" si="9"/>
        <v>46.180798878766645</v>
      </c>
      <c r="G43" s="45">
        <v>1918</v>
      </c>
      <c r="H43" s="45">
        <v>995</v>
      </c>
      <c r="I43" s="161">
        <f t="shared" si="10"/>
        <v>51.876955161626697</v>
      </c>
      <c r="J43" s="45">
        <v>1163</v>
      </c>
      <c r="K43" s="45">
        <v>1016</v>
      </c>
      <c r="L43" s="161">
        <f t="shared" si="11"/>
        <v>87.360275150472916</v>
      </c>
      <c r="M43" s="45">
        <v>2083</v>
      </c>
      <c r="N43" s="45">
        <v>1274</v>
      </c>
      <c r="O43" s="161">
        <f t="shared" si="12"/>
        <v>61.161785885741722</v>
      </c>
      <c r="P43" s="45">
        <v>2292</v>
      </c>
      <c r="Q43" s="48">
        <v>1704</v>
      </c>
      <c r="R43" s="168">
        <f t="shared" si="4"/>
        <v>74.345549738219901</v>
      </c>
    </row>
    <row r="44" spans="1:18" ht="16.5" customHeight="1" x14ac:dyDescent="0.2">
      <c r="A44" s="9">
        <f t="shared" si="5"/>
        <v>22</v>
      </c>
      <c r="B44" s="9">
        <v>423400</v>
      </c>
      <c r="C44" s="10" t="s">
        <v>35</v>
      </c>
      <c r="D44" s="10">
        <v>920</v>
      </c>
      <c r="E44" s="46">
        <v>707</v>
      </c>
      <c r="F44" s="161">
        <f t="shared" si="9"/>
        <v>76.847826086956516</v>
      </c>
      <c r="G44" s="46">
        <v>1009</v>
      </c>
      <c r="H44" s="46">
        <v>702</v>
      </c>
      <c r="I44" s="161">
        <f t="shared" si="10"/>
        <v>69.573835480673935</v>
      </c>
      <c r="J44" s="46">
        <v>2683</v>
      </c>
      <c r="K44" s="46">
        <v>1257</v>
      </c>
      <c r="L44" s="161">
        <f t="shared" si="11"/>
        <v>46.850540439806188</v>
      </c>
      <c r="M44" s="46">
        <v>1365</v>
      </c>
      <c r="N44" s="46">
        <v>571</v>
      </c>
      <c r="O44" s="161">
        <f t="shared" si="12"/>
        <v>41.831501831501832</v>
      </c>
      <c r="P44" s="46">
        <v>1600</v>
      </c>
      <c r="Q44" s="48">
        <v>509</v>
      </c>
      <c r="R44" s="168">
        <f t="shared" si="4"/>
        <v>31.8125</v>
      </c>
    </row>
    <row r="45" spans="1:18" ht="16.5" customHeight="1" x14ac:dyDescent="0.2">
      <c r="A45" s="9">
        <f t="shared" si="5"/>
        <v>23</v>
      </c>
      <c r="B45" s="14">
        <v>423500</v>
      </c>
      <c r="C45" s="15" t="s">
        <v>36</v>
      </c>
      <c r="D45" s="204">
        <v>23464</v>
      </c>
      <c r="E45" s="46">
        <v>22973</v>
      </c>
      <c r="F45" s="161">
        <f t="shared" si="9"/>
        <v>97.907432662802591</v>
      </c>
      <c r="G45" s="46">
        <v>23177</v>
      </c>
      <c r="H45" s="46">
        <v>9312</v>
      </c>
      <c r="I45" s="161">
        <f t="shared" si="10"/>
        <v>40.177762436898647</v>
      </c>
      <c r="J45" s="46">
        <v>6287</v>
      </c>
      <c r="K45" s="46">
        <v>6118</v>
      </c>
      <c r="L45" s="161">
        <f t="shared" si="11"/>
        <v>97.311913472244314</v>
      </c>
      <c r="M45" s="46">
        <v>11083</v>
      </c>
      <c r="N45" s="46">
        <v>10972</v>
      </c>
      <c r="O45" s="161">
        <f t="shared" si="12"/>
        <v>98.998466119281787</v>
      </c>
      <c r="P45" s="46">
        <v>12328</v>
      </c>
      <c r="Q45" s="48">
        <v>11579</v>
      </c>
      <c r="R45" s="168">
        <f t="shared" si="4"/>
        <v>93.924399740428285</v>
      </c>
    </row>
    <row r="46" spans="1:18" ht="16.5" customHeight="1" x14ac:dyDescent="0.2">
      <c r="A46" s="9">
        <f t="shared" si="5"/>
        <v>24</v>
      </c>
      <c r="B46" s="9">
        <v>423700</v>
      </c>
      <c r="C46" s="10" t="s">
        <v>37</v>
      </c>
      <c r="D46" s="47">
        <v>1779</v>
      </c>
      <c r="E46" s="45">
        <v>1514</v>
      </c>
      <c r="F46" s="161">
        <f t="shared" si="9"/>
        <v>85.10399100618325</v>
      </c>
      <c r="G46" s="45">
        <v>1610</v>
      </c>
      <c r="H46" s="45">
        <v>1281</v>
      </c>
      <c r="I46" s="161">
        <f t="shared" si="10"/>
        <v>79.565217391304344</v>
      </c>
      <c r="J46" s="45">
        <v>955</v>
      </c>
      <c r="K46" s="45">
        <v>864</v>
      </c>
      <c r="L46" s="161">
        <f t="shared" si="11"/>
        <v>90.471204188481678</v>
      </c>
      <c r="M46" s="45">
        <v>2325</v>
      </c>
      <c r="N46" s="45">
        <v>1857</v>
      </c>
      <c r="O46" s="161">
        <f t="shared" si="12"/>
        <v>79.870967741935488</v>
      </c>
      <c r="P46" s="45">
        <v>3980</v>
      </c>
      <c r="Q46" s="48">
        <v>3360</v>
      </c>
      <c r="R46" s="168">
        <f t="shared" si="4"/>
        <v>84.422110552763812</v>
      </c>
    </row>
    <row r="47" spans="1:18" ht="16.5" customHeight="1" x14ac:dyDescent="0.2">
      <c r="A47" s="9">
        <f t="shared" si="5"/>
        <v>25</v>
      </c>
      <c r="B47" s="9">
        <v>423900</v>
      </c>
      <c r="C47" s="10" t="s">
        <v>59</v>
      </c>
      <c r="D47" s="47">
        <v>1233</v>
      </c>
      <c r="E47" s="45">
        <v>1201</v>
      </c>
      <c r="F47" s="161">
        <f t="shared" si="9"/>
        <v>97.404703974047038</v>
      </c>
      <c r="G47" s="45">
        <v>1236</v>
      </c>
      <c r="H47" s="45">
        <v>1128</v>
      </c>
      <c r="I47" s="161">
        <f t="shared" si="10"/>
        <v>91.262135922330103</v>
      </c>
      <c r="J47" s="45">
        <v>646</v>
      </c>
      <c r="K47" s="45">
        <v>558</v>
      </c>
      <c r="L47" s="161">
        <f t="shared" si="11"/>
        <v>86.377708978328172</v>
      </c>
      <c r="M47" s="45">
        <v>4205</v>
      </c>
      <c r="N47" s="45">
        <v>840</v>
      </c>
      <c r="O47" s="161">
        <f t="shared" si="12"/>
        <v>19.976218787158146</v>
      </c>
      <c r="P47" s="45">
        <v>5268</v>
      </c>
      <c r="Q47" s="48">
        <v>4027</v>
      </c>
      <c r="R47" s="168">
        <f t="shared" si="4"/>
        <v>76.442672741078212</v>
      </c>
    </row>
    <row r="48" spans="1:18" ht="16.5" customHeight="1" x14ac:dyDescent="0.2">
      <c r="A48" s="9">
        <f t="shared" si="5"/>
        <v>26</v>
      </c>
      <c r="B48" s="9">
        <v>424300</v>
      </c>
      <c r="C48" s="10" t="s">
        <v>38</v>
      </c>
      <c r="D48" s="47">
        <v>1174</v>
      </c>
      <c r="E48" s="45">
        <v>1077</v>
      </c>
      <c r="F48" s="161">
        <f t="shared" si="9"/>
        <v>91.737649063032364</v>
      </c>
      <c r="G48" s="45">
        <v>1240</v>
      </c>
      <c r="H48" s="45">
        <v>919</v>
      </c>
      <c r="I48" s="161">
        <f t="shared" si="10"/>
        <v>74.112903225806448</v>
      </c>
      <c r="J48" s="45">
        <v>1293</v>
      </c>
      <c r="K48" s="45">
        <v>831</v>
      </c>
      <c r="L48" s="161">
        <f t="shared" si="11"/>
        <v>64.269141531322504</v>
      </c>
      <c r="M48" s="45">
        <v>1475</v>
      </c>
      <c r="N48" s="45">
        <v>1126</v>
      </c>
      <c r="O48" s="161">
        <f t="shared" si="12"/>
        <v>76.33898305084746</v>
      </c>
      <c r="P48" s="45">
        <v>2880</v>
      </c>
      <c r="Q48" s="48">
        <v>2313</v>
      </c>
      <c r="R48" s="168">
        <f t="shared" si="4"/>
        <v>80.3125</v>
      </c>
    </row>
    <row r="49" spans="1:18" ht="16.5" customHeight="1" x14ac:dyDescent="0.2">
      <c r="A49" s="9">
        <f t="shared" si="5"/>
        <v>27</v>
      </c>
      <c r="B49" s="14">
        <v>424900</v>
      </c>
      <c r="C49" s="15" t="s">
        <v>39</v>
      </c>
      <c r="D49" s="15">
        <v>654</v>
      </c>
      <c r="E49" s="46">
        <v>580</v>
      </c>
      <c r="F49" s="161">
        <f t="shared" si="9"/>
        <v>88.685015290519871</v>
      </c>
      <c r="G49" s="46">
        <v>1405</v>
      </c>
      <c r="H49" s="46"/>
      <c r="I49" s="161">
        <f t="shared" si="10"/>
        <v>0</v>
      </c>
      <c r="J49" s="46">
        <v>1958</v>
      </c>
      <c r="K49" s="46">
        <v>949</v>
      </c>
      <c r="L49" s="161">
        <f t="shared" si="11"/>
        <v>48.467824310520939</v>
      </c>
      <c r="M49" s="46">
        <v>819</v>
      </c>
      <c r="N49" s="46">
        <v>734</v>
      </c>
      <c r="O49" s="161">
        <f t="shared" si="12"/>
        <v>89.621489621489616</v>
      </c>
      <c r="P49" s="46">
        <v>1880</v>
      </c>
      <c r="Q49" s="49">
        <v>768</v>
      </c>
      <c r="R49" s="168">
        <f t="shared" si="4"/>
        <v>40.851063829787229</v>
      </c>
    </row>
    <row r="50" spans="1:18" ht="33.75" customHeight="1" x14ac:dyDescent="0.2">
      <c r="A50" s="9">
        <f t="shared" si="5"/>
        <v>28</v>
      </c>
      <c r="B50" s="14">
        <v>425100</v>
      </c>
      <c r="C50" s="10" t="s">
        <v>40</v>
      </c>
      <c r="D50" s="47">
        <v>4488</v>
      </c>
      <c r="E50" s="46">
        <v>1702</v>
      </c>
      <c r="F50" s="161">
        <f t="shared" si="9"/>
        <v>37.923351158645275</v>
      </c>
      <c r="G50" s="46">
        <v>5639</v>
      </c>
      <c r="H50" s="46">
        <v>2507</v>
      </c>
      <c r="I50" s="161">
        <f t="shared" si="10"/>
        <v>44.458237276112783</v>
      </c>
      <c r="J50" s="46">
        <v>3442</v>
      </c>
      <c r="K50" s="46">
        <v>1811</v>
      </c>
      <c r="L50" s="161">
        <f t="shared" si="11"/>
        <v>52.61475886112725</v>
      </c>
      <c r="M50" s="46">
        <v>3591</v>
      </c>
      <c r="N50" s="46">
        <v>3096</v>
      </c>
      <c r="O50" s="161">
        <f t="shared" si="12"/>
        <v>86.215538847117799</v>
      </c>
      <c r="P50" s="46">
        <v>2755</v>
      </c>
      <c r="Q50" s="49">
        <v>2732</v>
      </c>
      <c r="R50" s="168">
        <f t="shared" si="4"/>
        <v>99.16515426497277</v>
      </c>
    </row>
    <row r="51" spans="1:18" ht="16.5" customHeight="1" x14ac:dyDescent="0.2">
      <c r="A51" s="9">
        <f t="shared" si="5"/>
        <v>29</v>
      </c>
      <c r="B51" s="9">
        <v>425200</v>
      </c>
      <c r="C51" s="10" t="s">
        <v>41</v>
      </c>
      <c r="D51" s="47">
        <v>5127</v>
      </c>
      <c r="E51" s="45">
        <v>3943</v>
      </c>
      <c r="F51" s="161">
        <f t="shared" si="9"/>
        <v>76.906573044665492</v>
      </c>
      <c r="G51" s="45">
        <v>5106</v>
      </c>
      <c r="H51" s="45">
        <v>2285</v>
      </c>
      <c r="I51" s="161">
        <f t="shared" si="10"/>
        <v>44.751273012142576</v>
      </c>
      <c r="J51" s="45">
        <v>4073</v>
      </c>
      <c r="K51" s="45">
        <v>3070</v>
      </c>
      <c r="L51" s="161">
        <f t="shared" si="11"/>
        <v>75.374416891726</v>
      </c>
      <c r="M51" s="45">
        <v>6003</v>
      </c>
      <c r="N51" s="45">
        <v>3237</v>
      </c>
      <c r="O51" s="170">
        <v>49.8</v>
      </c>
      <c r="P51" s="45">
        <v>6169</v>
      </c>
      <c r="Q51" s="48">
        <v>4877</v>
      </c>
      <c r="R51" s="168">
        <f t="shared" si="4"/>
        <v>79.056573188523259</v>
      </c>
    </row>
    <row r="52" spans="1:18" ht="16.5" customHeight="1" x14ac:dyDescent="0.2">
      <c r="A52" s="9">
        <f t="shared" si="5"/>
        <v>30</v>
      </c>
      <c r="B52" s="9">
        <v>426100</v>
      </c>
      <c r="C52" s="10" t="s">
        <v>42</v>
      </c>
      <c r="D52" s="47">
        <v>1218</v>
      </c>
      <c r="E52" s="45">
        <v>779</v>
      </c>
      <c r="F52" s="161">
        <f t="shared" si="9"/>
        <v>63.957307060755333</v>
      </c>
      <c r="G52" s="45">
        <v>2124</v>
      </c>
      <c r="H52" s="45">
        <v>444</v>
      </c>
      <c r="I52" s="161">
        <f t="shared" si="10"/>
        <v>20.903954802259886</v>
      </c>
      <c r="J52" s="45">
        <v>1205</v>
      </c>
      <c r="K52" s="45">
        <v>603</v>
      </c>
      <c r="L52" s="161">
        <f t="shared" si="11"/>
        <v>50.04149377593361</v>
      </c>
      <c r="M52" s="45">
        <v>1324</v>
      </c>
      <c r="N52" s="45">
        <v>1060</v>
      </c>
      <c r="O52" s="161">
        <f t="shared" ref="O52:O59" si="13">(N52*100)/M52</f>
        <v>80.060422960725077</v>
      </c>
      <c r="P52" s="45">
        <v>1350</v>
      </c>
      <c r="Q52" s="48">
        <v>1238</v>
      </c>
      <c r="R52" s="168">
        <f t="shared" si="4"/>
        <v>91.703703703703695</v>
      </c>
    </row>
    <row r="53" spans="1:18" ht="24" customHeight="1" x14ac:dyDescent="0.2">
      <c r="A53" s="9">
        <f t="shared" si="5"/>
        <v>31</v>
      </c>
      <c r="B53" s="9">
        <v>426300</v>
      </c>
      <c r="C53" s="10" t="s">
        <v>43</v>
      </c>
      <c r="D53" s="10">
        <v>400</v>
      </c>
      <c r="E53" s="45">
        <v>372</v>
      </c>
      <c r="F53" s="161">
        <f t="shared" si="9"/>
        <v>93</v>
      </c>
      <c r="G53" s="45">
        <v>321</v>
      </c>
      <c r="H53" s="45">
        <v>247</v>
      </c>
      <c r="I53" s="161">
        <f t="shared" si="10"/>
        <v>76.947040498442362</v>
      </c>
      <c r="J53" s="45">
        <v>644</v>
      </c>
      <c r="K53" s="45">
        <v>465</v>
      </c>
      <c r="L53" s="161">
        <f t="shared" si="11"/>
        <v>72.204968944099377</v>
      </c>
      <c r="M53" s="45">
        <v>498</v>
      </c>
      <c r="N53" s="45">
        <v>470</v>
      </c>
      <c r="O53" s="161">
        <f t="shared" si="13"/>
        <v>94.377510040160644</v>
      </c>
      <c r="P53" s="45">
        <v>496</v>
      </c>
      <c r="Q53" s="48">
        <v>337</v>
      </c>
      <c r="R53" s="168">
        <f t="shared" si="4"/>
        <v>67.943548387096769</v>
      </c>
    </row>
    <row r="54" spans="1:18" ht="16.5" customHeight="1" x14ac:dyDescent="0.2">
      <c r="A54" s="9">
        <f t="shared" si="5"/>
        <v>32</v>
      </c>
      <c r="B54" s="9">
        <v>426400</v>
      </c>
      <c r="C54" s="10" t="s">
        <v>44</v>
      </c>
      <c r="D54" s="47">
        <v>2266</v>
      </c>
      <c r="E54" s="45">
        <v>1654</v>
      </c>
      <c r="F54" s="161">
        <f t="shared" si="9"/>
        <v>72.99205648720212</v>
      </c>
      <c r="G54" s="45">
        <v>2412</v>
      </c>
      <c r="H54" s="45">
        <v>1170</v>
      </c>
      <c r="I54" s="161">
        <f t="shared" si="10"/>
        <v>48.507462686567166</v>
      </c>
      <c r="J54" s="45">
        <v>1943</v>
      </c>
      <c r="K54" s="45">
        <v>1416</v>
      </c>
      <c r="L54" s="161">
        <f t="shared" si="11"/>
        <v>72.876994338651571</v>
      </c>
      <c r="M54" s="45">
        <v>2804</v>
      </c>
      <c r="N54" s="45">
        <v>2446</v>
      </c>
      <c r="O54" s="161">
        <f t="shared" si="13"/>
        <v>87.232524964336662</v>
      </c>
      <c r="P54" s="45">
        <v>5050</v>
      </c>
      <c r="Q54" s="48">
        <v>2052</v>
      </c>
      <c r="R54" s="168">
        <f t="shared" si="4"/>
        <v>40.633663366336634</v>
      </c>
    </row>
    <row r="55" spans="1:18" ht="32.25" customHeight="1" x14ac:dyDescent="0.2">
      <c r="A55" s="9">
        <f t="shared" si="5"/>
        <v>33</v>
      </c>
      <c r="B55" s="9">
        <v>426500</v>
      </c>
      <c r="C55" s="10" t="s">
        <v>93</v>
      </c>
      <c r="D55" s="10">
        <v>336</v>
      </c>
      <c r="E55" s="45">
        <v>218</v>
      </c>
      <c r="F55" s="161">
        <f t="shared" si="9"/>
        <v>64.88095238095238</v>
      </c>
      <c r="G55" s="45">
        <v>360</v>
      </c>
      <c r="H55" s="45">
        <v>354</v>
      </c>
      <c r="I55" s="161">
        <f t="shared" si="10"/>
        <v>98.333333333333329</v>
      </c>
      <c r="J55" s="45">
        <v>634</v>
      </c>
      <c r="K55" s="45">
        <v>184</v>
      </c>
      <c r="L55" s="161">
        <f t="shared" si="11"/>
        <v>29.022082018927446</v>
      </c>
      <c r="M55" s="45">
        <v>600</v>
      </c>
      <c r="N55" s="45">
        <v>170</v>
      </c>
      <c r="O55" s="161">
        <f t="shared" si="13"/>
        <v>28.333333333333332</v>
      </c>
      <c r="P55" s="45">
        <v>700</v>
      </c>
      <c r="Q55" s="48">
        <v>173</v>
      </c>
      <c r="R55" s="168">
        <f t="shared" si="4"/>
        <v>24.714285714285715</v>
      </c>
    </row>
    <row r="56" spans="1:18" ht="16.5" customHeight="1" x14ac:dyDescent="0.2">
      <c r="A56" s="9">
        <f t="shared" si="5"/>
        <v>34</v>
      </c>
      <c r="B56" s="9">
        <v>426700</v>
      </c>
      <c r="C56" s="10" t="s">
        <v>45</v>
      </c>
      <c r="D56" s="47">
        <v>39268</v>
      </c>
      <c r="E56" s="46">
        <v>32113</v>
      </c>
      <c r="F56" s="161">
        <f t="shared" si="9"/>
        <v>81.779056738311098</v>
      </c>
      <c r="G56" s="46">
        <v>40665</v>
      </c>
      <c r="H56" s="46">
        <v>25747</v>
      </c>
      <c r="I56" s="161">
        <f t="shared" si="10"/>
        <v>63.314889954506334</v>
      </c>
      <c r="J56" s="46">
        <v>102061</v>
      </c>
      <c r="K56" s="46">
        <v>67554</v>
      </c>
      <c r="L56" s="161">
        <f t="shared" si="11"/>
        <v>66.189827652090415</v>
      </c>
      <c r="M56" s="46">
        <v>97832</v>
      </c>
      <c r="N56" s="46">
        <v>74749</v>
      </c>
      <c r="O56" s="161">
        <f t="shared" si="13"/>
        <v>76.405470602665801</v>
      </c>
      <c r="P56" s="46">
        <v>82335</v>
      </c>
      <c r="Q56" s="49">
        <v>57636</v>
      </c>
      <c r="R56" s="168">
        <f t="shared" si="4"/>
        <v>70.001821825469122</v>
      </c>
    </row>
    <row r="57" spans="1:18" ht="33.75" customHeight="1" x14ac:dyDescent="0.2">
      <c r="A57" s="9">
        <f t="shared" si="5"/>
        <v>35</v>
      </c>
      <c r="B57" s="9">
        <v>426800</v>
      </c>
      <c r="C57" s="10" t="s">
        <v>46</v>
      </c>
      <c r="D57" s="47">
        <v>30932</v>
      </c>
      <c r="E57" s="45">
        <v>19779</v>
      </c>
      <c r="F57" s="161">
        <f t="shared" si="9"/>
        <v>63.943488943488944</v>
      </c>
      <c r="G57" s="45">
        <v>31998</v>
      </c>
      <c r="H57" s="45">
        <v>11924</v>
      </c>
      <c r="I57" s="161">
        <f t="shared" si="10"/>
        <v>37.264829051815738</v>
      </c>
      <c r="J57" s="45">
        <v>27105</v>
      </c>
      <c r="K57" s="45">
        <v>13337</v>
      </c>
      <c r="L57" s="161">
        <f t="shared" si="11"/>
        <v>49.204943737317841</v>
      </c>
      <c r="M57" s="45">
        <v>37398</v>
      </c>
      <c r="N57" s="45">
        <v>32108</v>
      </c>
      <c r="O57" s="161">
        <f t="shared" si="13"/>
        <v>85.854858548585483</v>
      </c>
      <c r="P57" s="45">
        <v>43869</v>
      </c>
      <c r="Q57" s="48">
        <v>37764</v>
      </c>
      <c r="R57" s="168">
        <f t="shared" si="4"/>
        <v>86.083566983519106</v>
      </c>
    </row>
    <row r="58" spans="1:18" ht="16.5" customHeight="1" x14ac:dyDescent="0.2">
      <c r="A58" s="9">
        <f t="shared" si="5"/>
        <v>36</v>
      </c>
      <c r="B58" s="9">
        <v>426900</v>
      </c>
      <c r="C58" s="10" t="s">
        <v>47</v>
      </c>
      <c r="D58" s="47">
        <v>5811</v>
      </c>
      <c r="E58" s="45">
        <v>3667</v>
      </c>
      <c r="F58" s="161">
        <f t="shared" si="9"/>
        <v>63.104457064188608</v>
      </c>
      <c r="G58" s="45">
        <v>9474</v>
      </c>
      <c r="H58" s="45">
        <v>3398</v>
      </c>
      <c r="I58" s="161">
        <f t="shared" si="10"/>
        <v>35.866582225036943</v>
      </c>
      <c r="J58" s="45">
        <v>5903</v>
      </c>
      <c r="K58" s="45">
        <v>4293</v>
      </c>
      <c r="L58" s="161">
        <f t="shared" si="11"/>
        <v>72.725732678299167</v>
      </c>
      <c r="M58" s="45">
        <v>9602</v>
      </c>
      <c r="N58" s="45">
        <v>4611</v>
      </c>
      <c r="O58" s="161">
        <f t="shared" si="13"/>
        <v>48.021245573838783</v>
      </c>
      <c r="P58" s="45">
        <v>8630</v>
      </c>
      <c r="Q58" s="48">
        <v>6248</v>
      </c>
      <c r="R58" s="168">
        <f t="shared" si="4"/>
        <v>72.398609501738122</v>
      </c>
    </row>
    <row r="59" spans="1:18" ht="36.75" customHeight="1" x14ac:dyDescent="0.2">
      <c r="A59" s="9">
        <f t="shared" si="5"/>
        <v>37</v>
      </c>
      <c r="B59" s="9">
        <v>441300</v>
      </c>
      <c r="C59" s="10" t="s">
        <v>94</v>
      </c>
      <c r="D59" s="10">
        <v>10</v>
      </c>
      <c r="E59" s="45"/>
      <c r="F59" s="168"/>
      <c r="G59" s="45">
        <v>5</v>
      </c>
      <c r="H59" s="45"/>
      <c r="I59" s="170"/>
      <c r="J59" s="45">
        <v>20</v>
      </c>
      <c r="K59" s="45">
        <v>15</v>
      </c>
      <c r="L59" s="161">
        <f t="shared" si="11"/>
        <v>75</v>
      </c>
      <c r="M59" s="45">
        <v>20</v>
      </c>
      <c r="N59" s="45">
        <v>1</v>
      </c>
      <c r="O59" s="170">
        <f t="shared" si="13"/>
        <v>5</v>
      </c>
      <c r="P59" s="45">
        <v>15</v>
      </c>
      <c r="Q59" s="48">
        <v>1</v>
      </c>
      <c r="R59" s="168">
        <f t="shared" si="4"/>
        <v>6.666666666666667</v>
      </c>
    </row>
    <row r="60" spans="1:18" ht="16.5" customHeight="1" x14ac:dyDescent="0.2">
      <c r="A60" s="9">
        <f t="shared" si="5"/>
        <v>38</v>
      </c>
      <c r="B60" s="9">
        <v>444200</v>
      </c>
      <c r="C60" s="10" t="s">
        <v>67</v>
      </c>
      <c r="D60" s="10">
        <v>40</v>
      </c>
      <c r="E60" s="45">
        <v>20</v>
      </c>
      <c r="F60" s="161">
        <f t="shared" ref="F60:F67" si="14">(E60*100)/D60</f>
        <v>50</v>
      </c>
      <c r="G60" s="45">
        <v>82</v>
      </c>
      <c r="H60" s="45">
        <v>52</v>
      </c>
      <c r="I60" s="161">
        <f t="shared" ref="I60:I67" si="15">(H60*100)/G60</f>
        <v>63.414634146341463</v>
      </c>
      <c r="J60" s="45">
        <v>73</v>
      </c>
      <c r="K60" s="45">
        <v>48</v>
      </c>
      <c r="L60" s="161">
        <f t="shared" si="11"/>
        <v>65.753424657534254</v>
      </c>
      <c r="M60" s="45">
        <v>100</v>
      </c>
      <c r="N60" s="45">
        <v>80</v>
      </c>
      <c r="O60" s="161">
        <f>(N60*100)/M60</f>
        <v>80</v>
      </c>
      <c r="P60" s="45">
        <v>100</v>
      </c>
      <c r="Q60" s="48">
        <v>46</v>
      </c>
      <c r="R60" s="168">
        <f t="shared" si="4"/>
        <v>46</v>
      </c>
    </row>
    <row r="61" spans="1:18" ht="24.75" customHeight="1" x14ac:dyDescent="0.2">
      <c r="A61" s="9">
        <f t="shared" si="5"/>
        <v>39</v>
      </c>
      <c r="B61" s="9">
        <v>465100</v>
      </c>
      <c r="C61" s="10" t="s">
        <v>95</v>
      </c>
      <c r="D61" s="47">
        <v>1193</v>
      </c>
      <c r="E61" s="45">
        <v>919</v>
      </c>
      <c r="F61" s="161">
        <f t="shared" si="14"/>
        <v>77.032690695725066</v>
      </c>
      <c r="G61" s="45">
        <v>990</v>
      </c>
      <c r="H61" s="45">
        <v>974</v>
      </c>
      <c r="I61" s="161">
        <f t="shared" si="15"/>
        <v>98.383838383838381</v>
      </c>
      <c r="J61" s="45">
        <v>990</v>
      </c>
      <c r="K61" s="45">
        <v>970</v>
      </c>
      <c r="L61" s="161">
        <f t="shared" si="11"/>
        <v>97.979797979797979</v>
      </c>
      <c r="M61" s="45">
        <v>1305</v>
      </c>
      <c r="N61" s="45">
        <v>1201</v>
      </c>
      <c r="O61" s="161">
        <f>(N61*100)/M61</f>
        <v>92.030651340996172</v>
      </c>
      <c r="P61" s="45">
        <v>1600</v>
      </c>
      <c r="Q61" s="48">
        <v>1376</v>
      </c>
      <c r="R61" s="168">
        <f t="shared" si="4"/>
        <v>86</v>
      </c>
    </row>
    <row r="62" spans="1:18" ht="16.5" customHeight="1" x14ac:dyDescent="0.2">
      <c r="A62" s="9">
        <f t="shared" si="5"/>
        <v>40</v>
      </c>
      <c r="B62" s="9">
        <v>482100</v>
      </c>
      <c r="C62" s="10" t="s">
        <v>48</v>
      </c>
      <c r="D62" s="10">
        <v>73</v>
      </c>
      <c r="E62" s="45">
        <v>38</v>
      </c>
      <c r="F62" s="161">
        <f t="shared" si="14"/>
        <v>52.054794520547944</v>
      </c>
      <c r="G62" s="45">
        <v>95</v>
      </c>
      <c r="H62" s="45">
        <v>34</v>
      </c>
      <c r="I62" s="161">
        <f t="shared" si="15"/>
        <v>35.789473684210527</v>
      </c>
      <c r="J62" s="45">
        <v>72</v>
      </c>
      <c r="K62" s="45">
        <v>38</v>
      </c>
      <c r="L62" s="161">
        <f t="shared" si="11"/>
        <v>52.777777777777779</v>
      </c>
      <c r="M62" s="45">
        <v>191</v>
      </c>
      <c r="N62" s="45">
        <v>127</v>
      </c>
      <c r="O62" s="161">
        <f>(N62*100)/M62</f>
        <v>66.492146596858632</v>
      </c>
      <c r="P62" s="45">
        <v>250</v>
      </c>
      <c r="Q62" s="48">
        <v>80</v>
      </c>
      <c r="R62" s="168">
        <f t="shared" si="4"/>
        <v>32</v>
      </c>
    </row>
    <row r="63" spans="1:18" ht="16.5" customHeight="1" x14ac:dyDescent="0.2">
      <c r="A63" s="9">
        <f t="shared" si="5"/>
        <v>41</v>
      </c>
      <c r="B63" s="9">
        <v>482200</v>
      </c>
      <c r="C63" s="10" t="s">
        <v>49</v>
      </c>
      <c r="D63" s="10">
        <v>60</v>
      </c>
      <c r="E63" s="45">
        <v>42</v>
      </c>
      <c r="F63" s="161">
        <f t="shared" si="14"/>
        <v>70</v>
      </c>
      <c r="G63" s="45">
        <v>60</v>
      </c>
      <c r="H63" s="45">
        <v>51</v>
      </c>
      <c r="I63" s="161">
        <f t="shared" si="15"/>
        <v>85</v>
      </c>
      <c r="J63" s="45">
        <v>62</v>
      </c>
      <c r="K63" s="45">
        <v>13</v>
      </c>
      <c r="L63" s="161">
        <f t="shared" si="11"/>
        <v>20.967741935483872</v>
      </c>
      <c r="M63" s="45">
        <v>35</v>
      </c>
      <c r="N63" s="45">
        <v>29</v>
      </c>
      <c r="O63" s="161">
        <f>(N63*100)/M63</f>
        <v>82.857142857142861</v>
      </c>
      <c r="P63" s="45">
        <v>150</v>
      </c>
      <c r="Q63" s="48">
        <v>97</v>
      </c>
      <c r="R63" s="168">
        <f t="shared" si="4"/>
        <v>64.666666666666657</v>
      </c>
    </row>
    <row r="64" spans="1:18" ht="16.5" customHeight="1" x14ac:dyDescent="0.2">
      <c r="A64" s="9">
        <f t="shared" si="5"/>
        <v>42</v>
      </c>
      <c r="B64" s="9">
        <v>482300</v>
      </c>
      <c r="C64" s="10" t="s">
        <v>50</v>
      </c>
      <c r="D64" s="47">
        <v>3600</v>
      </c>
      <c r="E64" s="45">
        <v>3600</v>
      </c>
      <c r="F64" s="161">
        <f t="shared" si="14"/>
        <v>100</v>
      </c>
      <c r="G64" s="45">
        <v>6973</v>
      </c>
      <c r="H64" s="45">
        <v>5772</v>
      </c>
      <c r="I64" s="161">
        <f t="shared" si="15"/>
        <v>82.776423347196328</v>
      </c>
      <c r="J64" s="45">
        <v>35</v>
      </c>
      <c r="K64" s="45">
        <v>6</v>
      </c>
      <c r="L64" s="161">
        <f t="shared" si="11"/>
        <v>17.142857142857142</v>
      </c>
      <c r="M64" s="45">
        <v>20</v>
      </c>
      <c r="N64" s="45">
        <v>18</v>
      </c>
      <c r="O64" s="161">
        <f>(N64*100)/M64</f>
        <v>90</v>
      </c>
      <c r="P64" s="45">
        <v>30</v>
      </c>
      <c r="Q64" s="48">
        <v>5</v>
      </c>
      <c r="R64" s="168">
        <f t="shared" si="4"/>
        <v>16.666666666666664</v>
      </c>
    </row>
    <row r="65" spans="1:20" ht="16.5" customHeight="1" x14ac:dyDescent="0.2">
      <c r="A65" s="9">
        <f t="shared" si="5"/>
        <v>43</v>
      </c>
      <c r="B65" s="9">
        <v>483100</v>
      </c>
      <c r="C65" s="10" t="s">
        <v>51</v>
      </c>
      <c r="D65" s="10">
        <v>250</v>
      </c>
      <c r="E65" s="45">
        <v>242</v>
      </c>
      <c r="F65" s="161">
        <f t="shared" si="14"/>
        <v>96.8</v>
      </c>
      <c r="G65" s="45">
        <v>50</v>
      </c>
      <c r="H65" s="45">
        <v>3</v>
      </c>
      <c r="I65" s="161">
        <f t="shared" si="15"/>
        <v>6</v>
      </c>
      <c r="J65" s="45">
        <v>25</v>
      </c>
      <c r="K65" s="45"/>
      <c r="L65" s="161">
        <f t="shared" si="11"/>
        <v>0</v>
      </c>
      <c r="M65" s="45">
        <v>50</v>
      </c>
      <c r="N65" s="45"/>
      <c r="O65" s="170"/>
      <c r="P65" s="45">
        <v>500</v>
      </c>
      <c r="Q65" s="48">
        <v>470</v>
      </c>
      <c r="R65" s="168">
        <f t="shared" si="4"/>
        <v>94</v>
      </c>
    </row>
    <row r="66" spans="1:20" ht="28.5" customHeight="1" x14ac:dyDescent="0.2">
      <c r="A66" s="9">
        <f t="shared" si="5"/>
        <v>44</v>
      </c>
      <c r="B66" s="9">
        <v>485100</v>
      </c>
      <c r="C66" s="10" t="s">
        <v>65</v>
      </c>
      <c r="D66" s="10"/>
      <c r="E66" s="45"/>
      <c r="F66" s="161"/>
      <c r="G66" s="45"/>
      <c r="H66" s="45"/>
      <c r="I66" s="161"/>
      <c r="J66" s="45"/>
      <c r="K66" s="45"/>
      <c r="L66" s="173"/>
      <c r="M66" s="45"/>
      <c r="N66" s="45"/>
      <c r="O66" s="170"/>
      <c r="P66" s="45">
        <v>120</v>
      </c>
      <c r="Q66" s="48">
        <v>120</v>
      </c>
      <c r="R66" s="168">
        <f t="shared" si="4"/>
        <v>100</v>
      </c>
    </row>
    <row r="67" spans="1:20" ht="25.5" customHeight="1" x14ac:dyDescent="0.2">
      <c r="A67" s="8" t="s">
        <v>52</v>
      </c>
      <c r="B67" s="8">
        <v>500000</v>
      </c>
      <c r="C67" s="23" t="s">
        <v>53</v>
      </c>
      <c r="D67" s="23">
        <f>SUM(D68:D77)</f>
        <v>27333</v>
      </c>
      <c r="E67" s="24">
        <f>SUM(E68:E77)</f>
        <v>11474</v>
      </c>
      <c r="F67" s="161">
        <f t="shared" si="14"/>
        <v>41.978560714155051</v>
      </c>
      <c r="G67" s="24">
        <f>SUM(G68:G77)</f>
        <v>21550</v>
      </c>
      <c r="H67" s="24">
        <f>SUM(H68:H77)</f>
        <v>15183</v>
      </c>
      <c r="I67" s="161">
        <f t="shared" si="15"/>
        <v>70.454756380510446</v>
      </c>
      <c r="J67" s="24">
        <f>SUM(J68:J77)</f>
        <v>15699</v>
      </c>
      <c r="K67" s="24">
        <f>SUM(K68:K77)</f>
        <v>14819</v>
      </c>
      <c r="L67" s="173">
        <f>K67/J67*100</f>
        <v>94.39454742340277</v>
      </c>
      <c r="M67" s="24">
        <f>SUM(M68:M77)</f>
        <v>17145</v>
      </c>
      <c r="N67" s="24">
        <f>SUM(N68:N77)</f>
        <v>8110</v>
      </c>
      <c r="O67" s="173">
        <f>N67/M67*100</f>
        <v>47.302420530766987</v>
      </c>
      <c r="P67" s="24">
        <f>SUM(P68:P77)</f>
        <v>19765</v>
      </c>
      <c r="Q67" s="24">
        <f>SUM(Q68:Q77)</f>
        <v>12188</v>
      </c>
      <c r="R67" s="168">
        <f t="shared" si="4"/>
        <v>61.664558563116621</v>
      </c>
    </row>
    <row r="68" spans="1:20" ht="16.5" customHeight="1" x14ac:dyDescent="0.2">
      <c r="A68" s="14">
        <v>1</v>
      </c>
      <c r="B68" s="14">
        <v>511300</v>
      </c>
      <c r="C68" s="15" t="s">
        <v>68</v>
      </c>
      <c r="D68" s="204">
        <v>5509</v>
      </c>
      <c r="E68" s="17">
        <v>2163</v>
      </c>
      <c r="F68" s="161">
        <f>(E68*100)/D68</f>
        <v>39.263024142312581</v>
      </c>
      <c r="G68" s="17">
        <v>4066</v>
      </c>
      <c r="H68" s="17">
        <v>2870</v>
      </c>
      <c r="I68" s="161">
        <f>(H68*100)/G68</f>
        <v>70.585341859321204</v>
      </c>
      <c r="J68" s="17">
        <v>1192</v>
      </c>
      <c r="K68" s="17">
        <v>1192</v>
      </c>
      <c r="L68" s="161">
        <f>(K68*100)/J68</f>
        <v>100</v>
      </c>
      <c r="M68" s="17">
        <v>7763</v>
      </c>
      <c r="N68" s="17"/>
      <c r="O68" s="161">
        <f>(N68*100)/M68</f>
        <v>0</v>
      </c>
      <c r="P68" s="17">
        <v>10443</v>
      </c>
      <c r="Q68" s="16">
        <v>7590</v>
      </c>
      <c r="R68" s="168">
        <f t="shared" si="4"/>
        <v>72.680264291870159</v>
      </c>
    </row>
    <row r="69" spans="1:20" ht="16.5" customHeight="1" x14ac:dyDescent="0.2">
      <c r="A69" s="14">
        <v>2</v>
      </c>
      <c r="B69" s="14">
        <v>511400</v>
      </c>
      <c r="C69" s="15" t="s">
        <v>54</v>
      </c>
      <c r="D69" s="15"/>
      <c r="E69" s="17"/>
      <c r="F69" s="168"/>
      <c r="G69" s="17"/>
      <c r="H69" s="17"/>
      <c r="I69" s="171"/>
      <c r="J69" s="17"/>
      <c r="K69" s="17"/>
      <c r="L69" s="173"/>
      <c r="M69" s="17">
        <v>380</v>
      </c>
      <c r="N69" s="17"/>
      <c r="O69" s="161">
        <f>(N69*100)/M69</f>
        <v>0</v>
      </c>
      <c r="P69" s="17">
        <v>500</v>
      </c>
      <c r="Q69" s="16"/>
      <c r="R69" s="168">
        <f t="shared" si="4"/>
        <v>0</v>
      </c>
    </row>
    <row r="70" spans="1:20" ht="16.5" customHeight="1" x14ac:dyDescent="0.2">
      <c r="A70" s="14">
        <v>3</v>
      </c>
      <c r="B70" s="14">
        <v>512100</v>
      </c>
      <c r="C70" s="15" t="s">
        <v>264</v>
      </c>
      <c r="D70" s="204">
        <v>5880</v>
      </c>
      <c r="E70" s="17">
        <v>5705</v>
      </c>
      <c r="F70" s="161">
        <f>(E70*100)/D70</f>
        <v>97.023809523809518</v>
      </c>
      <c r="G70" s="17"/>
      <c r="H70" s="17"/>
      <c r="I70" s="171"/>
      <c r="J70" s="17">
        <v>2100</v>
      </c>
      <c r="K70" s="17">
        <v>2021</v>
      </c>
      <c r="L70" s="161">
        <f>(K70*100)/J70</f>
        <v>96.238095238095241</v>
      </c>
      <c r="M70" s="17"/>
      <c r="N70" s="17"/>
      <c r="O70" s="171"/>
      <c r="P70" s="17"/>
      <c r="Q70" s="16"/>
      <c r="R70" s="168"/>
    </row>
    <row r="71" spans="1:20" ht="16.5" customHeight="1" x14ac:dyDescent="0.2">
      <c r="A71" s="9">
        <v>4</v>
      </c>
      <c r="B71" s="9">
        <v>512200</v>
      </c>
      <c r="C71" s="10" t="s">
        <v>55</v>
      </c>
      <c r="D71" s="10">
        <v>184</v>
      </c>
      <c r="E71" s="17">
        <v>112</v>
      </c>
      <c r="F71" s="161">
        <f>(E71*100)/D71</f>
        <v>60.869565217391305</v>
      </c>
      <c r="G71" s="17">
        <v>105</v>
      </c>
      <c r="H71" s="17">
        <v>103</v>
      </c>
      <c r="I71" s="161">
        <f>(H71*100)/G71</f>
        <v>98.095238095238102</v>
      </c>
      <c r="J71" s="17">
        <v>290</v>
      </c>
      <c r="K71" s="17">
        <v>114</v>
      </c>
      <c r="L71" s="161">
        <f>(K71*100)/J71</f>
        <v>39.310344827586206</v>
      </c>
      <c r="M71" s="17">
        <v>1148</v>
      </c>
      <c r="N71" s="17">
        <v>967</v>
      </c>
      <c r="O71" s="161">
        <f>(N71*100)/M71</f>
        <v>84.233449477351911</v>
      </c>
      <c r="P71" s="17">
        <v>2330</v>
      </c>
      <c r="Q71" s="16">
        <v>1264</v>
      </c>
      <c r="R71" s="168">
        <f t="shared" si="4"/>
        <v>54.248927038626604</v>
      </c>
    </row>
    <row r="72" spans="1:20" ht="16.5" customHeight="1" x14ac:dyDescent="0.2">
      <c r="A72" s="9">
        <v>5</v>
      </c>
      <c r="B72" s="9">
        <v>512400</v>
      </c>
      <c r="C72" s="10" t="s">
        <v>56</v>
      </c>
      <c r="D72" s="10"/>
      <c r="E72" s="12"/>
      <c r="F72" s="168"/>
      <c r="G72" s="12"/>
      <c r="H72" s="12"/>
      <c r="I72" s="170"/>
      <c r="J72" s="12">
        <v>11215</v>
      </c>
      <c r="K72" s="12">
        <v>11194</v>
      </c>
      <c r="L72" s="161">
        <f>(K72*100)/J72</f>
        <v>99.812750780205079</v>
      </c>
      <c r="M72" s="12"/>
      <c r="N72" s="12"/>
      <c r="O72" s="170"/>
      <c r="P72" s="17"/>
      <c r="Q72" s="16"/>
      <c r="R72" s="168"/>
    </row>
    <row r="73" spans="1:20" ht="16.5" customHeight="1" x14ac:dyDescent="0.2">
      <c r="A73" s="14">
        <v>6</v>
      </c>
      <c r="B73" s="14">
        <v>512500</v>
      </c>
      <c r="C73" s="15" t="s">
        <v>57</v>
      </c>
      <c r="D73" s="204">
        <v>13560</v>
      </c>
      <c r="E73" s="17">
        <v>1555</v>
      </c>
      <c r="F73" s="161">
        <f>(E73*100)/D73</f>
        <v>11.467551622418879</v>
      </c>
      <c r="G73" s="17">
        <v>16401</v>
      </c>
      <c r="H73" s="17">
        <v>11824</v>
      </c>
      <c r="I73" s="161">
        <f>(H73*100)/G73</f>
        <v>72.093165050911523</v>
      </c>
      <c r="J73" s="17"/>
      <c r="K73" s="17"/>
      <c r="L73" s="173"/>
      <c r="M73" s="17">
        <v>6011</v>
      </c>
      <c r="N73" s="17">
        <v>5855</v>
      </c>
      <c r="O73" s="161">
        <f>(N73*100)/M73</f>
        <v>97.404757943769752</v>
      </c>
      <c r="P73" s="17">
        <v>3364</v>
      </c>
      <c r="Q73" s="16">
        <v>1277</v>
      </c>
      <c r="R73" s="168">
        <f t="shared" si="4"/>
        <v>37.96076099881094</v>
      </c>
    </row>
    <row r="74" spans="1:20" ht="33.75" customHeight="1" x14ac:dyDescent="0.2">
      <c r="A74" s="14">
        <v>7</v>
      </c>
      <c r="B74" s="14">
        <v>512900</v>
      </c>
      <c r="C74" s="15" t="s">
        <v>62</v>
      </c>
      <c r="D74" s="15"/>
      <c r="E74" s="17"/>
      <c r="F74" s="168"/>
      <c r="G74" s="17">
        <v>94</v>
      </c>
      <c r="H74" s="17">
        <v>94</v>
      </c>
      <c r="I74" s="161">
        <f>(H74*100)/G74</f>
        <v>100</v>
      </c>
      <c r="J74" s="17">
        <v>22</v>
      </c>
      <c r="K74" s="17">
        <v>21</v>
      </c>
      <c r="L74" s="161">
        <f>(K74*100)/J74</f>
        <v>95.454545454545453</v>
      </c>
      <c r="M74" s="17">
        <v>395</v>
      </c>
      <c r="N74" s="17">
        <v>192</v>
      </c>
      <c r="O74" s="161">
        <f>(N74*100)/M74</f>
        <v>48.607594936708864</v>
      </c>
      <c r="P74" s="17">
        <v>40</v>
      </c>
      <c r="Q74" s="16">
        <v>39</v>
      </c>
      <c r="R74" s="168">
        <f t="shared" si="4"/>
        <v>97.5</v>
      </c>
    </row>
    <row r="75" spans="1:20" ht="16.5" customHeight="1" x14ac:dyDescent="0.2">
      <c r="A75" s="14">
        <v>8</v>
      </c>
      <c r="B75" s="14">
        <v>513100</v>
      </c>
      <c r="C75" s="15" t="s">
        <v>96</v>
      </c>
      <c r="D75" s="15"/>
      <c r="E75" s="17"/>
      <c r="F75" s="168"/>
      <c r="G75" s="17"/>
      <c r="H75" s="17"/>
      <c r="I75" s="171"/>
      <c r="J75" s="17"/>
      <c r="K75" s="17"/>
      <c r="L75" s="173"/>
      <c r="M75" s="17">
        <v>50</v>
      </c>
      <c r="N75" s="17">
        <v>19</v>
      </c>
      <c r="O75" s="161">
        <f>(N75*100)/M75</f>
        <v>38</v>
      </c>
      <c r="P75" s="17">
        <v>888</v>
      </c>
      <c r="Q75" s="16">
        <v>368</v>
      </c>
      <c r="R75" s="168">
        <f t="shared" si="4"/>
        <v>41.441441441441441</v>
      </c>
    </row>
    <row r="76" spans="1:20" ht="16.5" customHeight="1" x14ac:dyDescent="0.2">
      <c r="A76" s="9">
        <v>9</v>
      </c>
      <c r="B76" s="9">
        <v>515100</v>
      </c>
      <c r="C76" s="10" t="s">
        <v>58</v>
      </c>
      <c r="D76" s="10"/>
      <c r="E76" s="12"/>
      <c r="F76" s="168"/>
      <c r="G76" s="12"/>
      <c r="H76" s="12"/>
      <c r="I76" s="170"/>
      <c r="J76" s="12">
        <v>180</v>
      </c>
      <c r="K76" s="12"/>
      <c r="L76" s="161">
        <f>(K76*100)/J76</f>
        <v>0</v>
      </c>
      <c r="M76" s="12"/>
      <c r="N76" s="12"/>
      <c r="O76" s="170"/>
      <c r="P76" s="12"/>
      <c r="Q76" s="11"/>
      <c r="R76" s="168"/>
    </row>
    <row r="77" spans="1:20" ht="16.5" customHeight="1" x14ac:dyDescent="0.2">
      <c r="A77" s="9">
        <v>10</v>
      </c>
      <c r="B77" s="9">
        <v>523100</v>
      </c>
      <c r="C77" s="10" t="s">
        <v>61</v>
      </c>
      <c r="D77" s="47">
        <v>2200</v>
      </c>
      <c r="E77" s="12">
        <v>1939</v>
      </c>
      <c r="F77" s="161">
        <f>(E77*100)/D77</f>
        <v>88.13636363636364</v>
      </c>
      <c r="G77" s="12">
        <v>884</v>
      </c>
      <c r="H77" s="12">
        <v>292</v>
      </c>
      <c r="I77" s="161">
        <f>(H77*100)/G77</f>
        <v>33.0316742081448</v>
      </c>
      <c r="J77" s="12">
        <v>700</v>
      </c>
      <c r="K77" s="12">
        <v>277</v>
      </c>
      <c r="L77" s="161">
        <f>(K77*100)/J77</f>
        <v>39.571428571428569</v>
      </c>
      <c r="M77" s="12">
        <v>1398</v>
      </c>
      <c r="N77" s="12">
        <v>1077</v>
      </c>
      <c r="O77" s="161">
        <f>(N77*100)/M77</f>
        <v>77.038626609442062</v>
      </c>
      <c r="P77" s="12">
        <v>2200</v>
      </c>
      <c r="Q77" s="11">
        <v>1650</v>
      </c>
      <c r="R77" s="168">
        <f t="shared" si="4"/>
        <v>75</v>
      </c>
    </row>
    <row r="78" spans="1:20" ht="16.5" customHeight="1" x14ac:dyDescent="0.2">
      <c r="A78" s="21"/>
      <c r="B78" s="9"/>
      <c r="C78" s="22" t="s">
        <v>66</v>
      </c>
      <c r="D78" s="22">
        <f>D67+D22</f>
        <v>457782</v>
      </c>
      <c r="E78" s="13">
        <f>E67+E22</f>
        <v>391022</v>
      </c>
      <c r="F78" s="161">
        <f>(E78*100)/D78</f>
        <v>85.416639361093274</v>
      </c>
      <c r="G78" s="13">
        <f>G67+G22</f>
        <v>535131</v>
      </c>
      <c r="H78" s="13">
        <f>H67+H22</f>
        <v>417118</v>
      </c>
      <c r="I78" s="161">
        <f>(H78*100)/G78</f>
        <v>77.946895246210744</v>
      </c>
      <c r="J78" s="13">
        <f>J67+J22</f>
        <v>716554</v>
      </c>
      <c r="K78" s="13">
        <f>K67+K22</f>
        <v>564036</v>
      </c>
      <c r="L78" s="173">
        <f>K78/J78*100</f>
        <v>78.715072416035639</v>
      </c>
      <c r="M78" s="13">
        <f>M67+M22</f>
        <v>739254</v>
      </c>
      <c r="N78" s="13">
        <f>N67+N22</f>
        <v>601037</v>
      </c>
      <c r="O78" s="172"/>
      <c r="P78" s="13">
        <f>P67+P22</f>
        <v>764668</v>
      </c>
      <c r="Q78" s="13">
        <f>Q67+Q22</f>
        <v>654249</v>
      </c>
      <c r="R78" s="168">
        <f t="shared" si="4"/>
        <v>85.559876966212784</v>
      </c>
      <c r="T78" s="2" t="s">
        <v>82</v>
      </c>
    </row>
    <row r="79" spans="1:20" ht="21.75" customHeight="1" x14ac:dyDescent="0.2">
      <c r="A79" s="229" t="s">
        <v>263</v>
      </c>
      <c r="B79" s="230"/>
      <c r="C79" s="231"/>
      <c r="D79" s="229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1"/>
    </row>
    <row r="80" spans="1:20" x14ac:dyDescent="0.2">
      <c r="A80" s="226">
        <v>1</v>
      </c>
      <c r="B80" s="227"/>
      <c r="C80" s="150" t="s">
        <v>86</v>
      </c>
      <c r="D80" s="162">
        <v>451756</v>
      </c>
      <c r="E80" s="151">
        <v>438330</v>
      </c>
      <c r="F80" s="168">
        <f>E80/D80*100</f>
        <v>97.028041686219993</v>
      </c>
      <c r="G80" s="151">
        <v>546047</v>
      </c>
      <c r="H80" s="151">
        <v>457671</v>
      </c>
      <c r="I80" s="168">
        <f>H80/G80*100</f>
        <v>83.815312601296228</v>
      </c>
      <c r="J80" s="151">
        <v>717546</v>
      </c>
      <c r="K80" s="151">
        <v>578831</v>
      </c>
      <c r="L80" s="168">
        <f>K80/J80*100</f>
        <v>80.668138349318369</v>
      </c>
      <c r="M80" s="151">
        <v>742946</v>
      </c>
      <c r="N80" s="151">
        <v>607059</v>
      </c>
      <c r="O80" s="168">
        <f>N80/M80*100</f>
        <v>81.709707031197425</v>
      </c>
      <c r="P80" s="151">
        <v>764668</v>
      </c>
      <c r="Q80" s="151">
        <v>626879</v>
      </c>
      <c r="R80" s="168">
        <v>81.98</v>
      </c>
    </row>
    <row r="81" spans="1:18" x14ac:dyDescent="0.2">
      <c r="A81" s="226">
        <v>2</v>
      </c>
      <c r="B81" s="227"/>
      <c r="C81" s="152" t="s">
        <v>87</v>
      </c>
      <c r="D81" s="152">
        <v>457782</v>
      </c>
      <c r="E81" s="153">
        <v>391022</v>
      </c>
      <c r="F81" s="168">
        <f>E81/D81*100</f>
        <v>85.416639361093274</v>
      </c>
      <c r="G81" s="153">
        <v>535131</v>
      </c>
      <c r="H81" s="151">
        <v>417118</v>
      </c>
      <c r="I81" s="168">
        <f>H81/G81*100</f>
        <v>77.946895246210744</v>
      </c>
      <c r="J81" s="151">
        <v>716554</v>
      </c>
      <c r="K81" s="151">
        <v>564036</v>
      </c>
      <c r="L81" s="168">
        <f>K81/J81*100</f>
        <v>78.715072416035639</v>
      </c>
      <c r="M81" s="151">
        <v>739254</v>
      </c>
      <c r="N81" s="151">
        <v>601037</v>
      </c>
      <c r="O81" s="168">
        <f>N81/M81*100</f>
        <v>81.303178609787707</v>
      </c>
      <c r="P81" s="151">
        <v>764668</v>
      </c>
      <c r="Q81" s="151">
        <v>654249</v>
      </c>
      <c r="R81" s="168">
        <v>85.56</v>
      </c>
    </row>
    <row r="82" spans="1:18" x14ac:dyDescent="0.2">
      <c r="A82" s="226">
        <v>3</v>
      </c>
      <c r="B82" s="227"/>
      <c r="C82" s="152" t="s">
        <v>78</v>
      </c>
      <c r="D82" s="152">
        <f>D80-D81</f>
        <v>-6026</v>
      </c>
      <c r="E82" s="154">
        <f>E80-E81</f>
        <v>47308</v>
      </c>
      <c r="F82" s="168"/>
      <c r="G82" s="154">
        <f>G80-G81</f>
        <v>10916</v>
      </c>
      <c r="H82" s="154">
        <f>H80-H81</f>
        <v>40553</v>
      </c>
      <c r="I82" s="169" t="s">
        <v>82</v>
      </c>
      <c r="J82" s="154">
        <f>J80-J81</f>
        <v>992</v>
      </c>
      <c r="K82" s="154">
        <f>K80-K81</f>
        <v>14795</v>
      </c>
      <c r="L82" s="168" t="s">
        <v>82</v>
      </c>
      <c r="M82" s="154">
        <f>M80-M81</f>
        <v>3692</v>
      </c>
      <c r="N82" s="154">
        <f>N80-N81</f>
        <v>6022</v>
      </c>
      <c r="O82" s="168"/>
      <c r="P82" s="154">
        <f>P80-P81</f>
        <v>0</v>
      </c>
      <c r="Q82" s="154">
        <f>Q80-Q81</f>
        <v>-27370</v>
      </c>
      <c r="R82" s="168" t="s">
        <v>82</v>
      </c>
    </row>
    <row r="83" spans="1:18" x14ac:dyDescent="0.2">
      <c r="A83" s="1"/>
      <c r="B83" s="1"/>
      <c r="C83" s="139"/>
      <c r="D83" s="139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8" ht="15" x14ac:dyDescent="0.25">
      <c r="A84" s="1"/>
      <c r="B84" s="1"/>
      <c r="C84" s="139"/>
      <c r="D84" s="139"/>
      <c r="E84" s="190">
        <v>2019</v>
      </c>
      <c r="F84" s="190"/>
      <c r="G84" s="190"/>
      <c r="H84" s="190">
        <v>2020</v>
      </c>
      <c r="I84" s="190"/>
      <c r="J84" s="190" t="s">
        <v>82</v>
      </c>
      <c r="K84" s="190">
        <v>2021</v>
      </c>
      <c r="L84" s="190"/>
      <c r="M84" s="190"/>
      <c r="N84" s="190">
        <v>2022</v>
      </c>
      <c r="O84" s="190"/>
      <c r="P84" s="190"/>
      <c r="Q84" s="190">
        <v>2023</v>
      </c>
    </row>
    <row r="85" spans="1:18" ht="51" x14ac:dyDescent="0.25">
      <c r="A85" s="1"/>
      <c r="B85" s="1"/>
      <c r="C85" s="189" t="s">
        <v>291</v>
      </c>
      <c r="D85" s="188" t="s">
        <v>277</v>
      </c>
      <c r="E85" s="208">
        <v>9343986.2899999991</v>
      </c>
      <c r="F85" s="207"/>
      <c r="G85" s="207"/>
      <c r="H85" s="207">
        <v>8044542.4000000004</v>
      </c>
      <c r="I85" s="207"/>
      <c r="J85" s="207"/>
      <c r="K85" s="207">
        <v>25934610.079999998</v>
      </c>
      <c r="L85" s="207"/>
      <c r="M85" s="207"/>
      <c r="N85" s="207">
        <v>11201068.59</v>
      </c>
      <c r="O85" s="207"/>
      <c r="P85" s="207"/>
      <c r="Q85" s="207">
        <v>6828963.6600000001</v>
      </c>
      <c r="R85" s="190"/>
    </row>
    <row r="87" spans="1:18" ht="25.5" x14ac:dyDescent="0.2">
      <c r="D87" s="191" t="s">
        <v>279</v>
      </c>
      <c r="E87" s="208">
        <v>1933967.01</v>
      </c>
      <c r="F87" s="174"/>
      <c r="G87" s="174"/>
      <c r="H87" s="174">
        <v>0</v>
      </c>
      <c r="I87" s="174"/>
      <c r="J87" s="174"/>
      <c r="K87" s="174">
        <v>2187516.7999999998</v>
      </c>
      <c r="L87" s="174"/>
      <c r="M87" s="174"/>
      <c r="N87" s="174">
        <v>3174400.55</v>
      </c>
      <c r="O87" s="174"/>
      <c r="P87" s="174"/>
      <c r="Q87" s="174">
        <v>237345.69</v>
      </c>
    </row>
    <row r="89" spans="1:18" ht="45" x14ac:dyDescent="0.25">
      <c r="D89" s="192" t="s">
        <v>278</v>
      </c>
      <c r="E89" s="193">
        <f>E85+E87</f>
        <v>11277953.299999999</v>
      </c>
      <c r="H89" s="193">
        <f>H85+H87</f>
        <v>8044542.4000000004</v>
      </c>
      <c r="I89" s="190"/>
      <c r="J89" s="190"/>
      <c r="K89" s="193">
        <f>K85+K87</f>
        <v>28122126.879999999</v>
      </c>
      <c r="L89" s="190"/>
      <c r="M89" s="190"/>
      <c r="N89" s="193">
        <f>N85+N87</f>
        <v>14375469.140000001</v>
      </c>
      <c r="O89" s="190"/>
      <c r="P89" s="190"/>
      <c r="Q89" s="193">
        <f>Q85+Q87</f>
        <v>7066309.3500000006</v>
      </c>
    </row>
    <row r="97" spans="8:8" x14ac:dyDescent="0.2">
      <c r="H97" s="174"/>
    </row>
    <row r="98" spans="8:8" x14ac:dyDescent="0.2">
      <c r="H98" s="174"/>
    </row>
    <row r="99" spans="8:8" x14ac:dyDescent="0.2">
      <c r="H99" s="174"/>
    </row>
    <row r="100" spans="8:8" x14ac:dyDescent="0.2">
      <c r="H100" s="174"/>
    </row>
    <row r="101" spans="8:8" x14ac:dyDescent="0.2">
      <c r="H101" s="174"/>
    </row>
    <row r="102" spans="8:8" x14ac:dyDescent="0.2">
      <c r="H102" s="174"/>
    </row>
    <row r="103" spans="8:8" x14ac:dyDescent="0.2">
      <c r="H103" s="174"/>
    </row>
    <row r="104" spans="8:8" x14ac:dyDescent="0.2">
      <c r="H104" s="174"/>
    </row>
  </sheetData>
  <mergeCells count="7">
    <mergeCell ref="A80:B80"/>
    <mergeCell ref="A81:B81"/>
    <mergeCell ref="A82:B82"/>
    <mergeCell ref="A19:E19"/>
    <mergeCell ref="A1:C1"/>
    <mergeCell ref="A79:C79"/>
    <mergeCell ref="D79:R79"/>
  </mergeCells>
  <dataValidations count="1">
    <dataValidation type="whole" allowBlank="1" showErrorMessage="1" errorTitle="Upozorenje" error="Niste uneli korektnu vrednost!_x000a_Ponovite unos." sqref="O78 G80 Q41:Q78 E4:E16 E22:E78 E80 O65:O66 I75:I76 P80:Q81 Q22:Q38 I15 G4:H16 J4:K16 M4:N16 P4:Q16 I9 O9:O10 I12:I13 G22:H78 J22:K78 I72 O15 I41 I59 O13 M22:N78 P22:P78 I69:I70 O27 O41 O51 O59 O76 O70 O72 M80:N81 H80:H81 J80:K81" xr:uid="{0A159A51-C801-4D26-85B4-4B5F630C1B09}">
      <formula1>0</formula1>
      <formula2>999999999</formula2>
    </dataValidation>
  </dataValidations>
  <pageMargins left="0.7" right="0.7" top="0.75" bottom="0.75" header="0.3" footer="0.3"/>
  <pageSetup scale="5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A4979-7B83-4DE7-9254-CEB5601D47A1}">
  <dimension ref="A1:P130"/>
  <sheetViews>
    <sheetView topLeftCell="A85" zoomScale="98" zoomScaleNormal="98" workbookViewId="0">
      <selection activeCell="I101" sqref="I101"/>
    </sheetView>
  </sheetViews>
  <sheetFormatPr defaultRowHeight="12.75" x14ac:dyDescent="0.2"/>
  <cols>
    <col min="1" max="1" width="6.42578125" style="63" customWidth="1"/>
    <col min="2" max="2" width="45" style="63" customWidth="1"/>
    <col min="3" max="3" width="11.85546875" style="63" customWidth="1"/>
    <col min="4" max="4" width="10.85546875" style="63" customWidth="1"/>
    <col min="5" max="5" width="6.28515625" style="63" customWidth="1"/>
    <col min="6" max="6" width="8.28515625" style="63" customWidth="1"/>
    <col min="7" max="7" width="9.5703125" style="63" customWidth="1"/>
    <col min="8" max="8" width="10.28515625" style="63" customWidth="1"/>
    <col min="9" max="9" width="12" style="63" customWidth="1"/>
    <col min="10" max="10" width="10.28515625" style="63" customWidth="1"/>
    <col min="11" max="11" width="7.85546875" style="63" customWidth="1"/>
    <col min="12" max="12" width="8.42578125" style="63" customWidth="1"/>
    <col min="13" max="13" width="10.7109375" style="63" customWidth="1"/>
    <col min="14" max="14" width="9.5703125" style="63" customWidth="1"/>
    <col min="15" max="16" width="11.5703125" style="63" customWidth="1"/>
    <col min="17" max="245" width="9.140625" style="63"/>
    <col min="246" max="246" width="6.42578125" style="63" customWidth="1"/>
    <col min="247" max="247" width="45" style="63" customWidth="1"/>
    <col min="248" max="248" width="11.85546875" style="63" customWidth="1"/>
    <col min="249" max="249" width="10.85546875" style="63" customWidth="1"/>
    <col min="250" max="250" width="6.28515625" style="63" customWidth="1"/>
    <col min="251" max="251" width="8.28515625" style="63" customWidth="1"/>
    <col min="252" max="252" width="9.5703125" style="63" customWidth="1"/>
    <col min="253" max="253" width="10.28515625" style="63" customWidth="1"/>
    <col min="254" max="254" width="12" style="63" customWidth="1"/>
    <col min="255" max="255" width="10.28515625" style="63" customWidth="1"/>
    <col min="256" max="256" width="7.85546875" style="63" customWidth="1"/>
    <col min="257" max="257" width="8.42578125" style="63" customWidth="1"/>
    <col min="258" max="258" width="10.7109375" style="63" customWidth="1"/>
    <col min="259" max="259" width="9.5703125" style="63" customWidth="1"/>
    <col min="260" max="261" width="11.5703125" style="63" customWidth="1"/>
    <col min="262" max="501" width="9.140625" style="63"/>
    <col min="502" max="502" width="6.42578125" style="63" customWidth="1"/>
    <col min="503" max="503" width="45" style="63" customWidth="1"/>
    <col min="504" max="504" width="11.85546875" style="63" customWidth="1"/>
    <col min="505" max="505" width="10.85546875" style="63" customWidth="1"/>
    <col min="506" max="506" width="6.28515625" style="63" customWidth="1"/>
    <col min="507" max="507" width="8.28515625" style="63" customWidth="1"/>
    <col min="508" max="508" width="9.5703125" style="63" customWidth="1"/>
    <col min="509" max="509" width="10.28515625" style="63" customWidth="1"/>
    <col min="510" max="510" width="12" style="63" customWidth="1"/>
    <col min="511" max="511" width="10.28515625" style="63" customWidth="1"/>
    <col min="512" max="512" width="7.85546875" style="63" customWidth="1"/>
    <col min="513" max="513" width="8.42578125" style="63" customWidth="1"/>
    <col min="514" max="514" width="10.7109375" style="63" customWidth="1"/>
    <col min="515" max="515" width="9.5703125" style="63" customWidth="1"/>
    <col min="516" max="517" width="11.5703125" style="63" customWidth="1"/>
    <col min="518" max="757" width="9.140625" style="63"/>
    <col min="758" max="758" width="6.42578125" style="63" customWidth="1"/>
    <col min="759" max="759" width="45" style="63" customWidth="1"/>
    <col min="760" max="760" width="11.85546875" style="63" customWidth="1"/>
    <col min="761" max="761" width="10.85546875" style="63" customWidth="1"/>
    <col min="762" max="762" width="6.28515625" style="63" customWidth="1"/>
    <col min="763" max="763" width="8.28515625" style="63" customWidth="1"/>
    <col min="764" max="764" width="9.5703125" style="63" customWidth="1"/>
    <col min="765" max="765" width="10.28515625" style="63" customWidth="1"/>
    <col min="766" max="766" width="12" style="63" customWidth="1"/>
    <col min="767" max="767" width="10.28515625" style="63" customWidth="1"/>
    <col min="768" max="768" width="7.85546875" style="63" customWidth="1"/>
    <col min="769" max="769" width="8.42578125" style="63" customWidth="1"/>
    <col min="770" max="770" width="10.7109375" style="63" customWidth="1"/>
    <col min="771" max="771" width="9.5703125" style="63" customWidth="1"/>
    <col min="772" max="773" width="11.5703125" style="63" customWidth="1"/>
    <col min="774" max="1013" width="9.140625" style="63"/>
    <col min="1014" max="1014" width="6.42578125" style="63" customWidth="1"/>
    <col min="1015" max="1015" width="45" style="63" customWidth="1"/>
    <col min="1016" max="1016" width="11.85546875" style="63" customWidth="1"/>
    <col min="1017" max="1017" width="10.85546875" style="63" customWidth="1"/>
    <col min="1018" max="1018" width="6.28515625" style="63" customWidth="1"/>
    <col min="1019" max="1019" width="8.28515625" style="63" customWidth="1"/>
    <col min="1020" max="1020" width="9.5703125" style="63" customWidth="1"/>
    <col min="1021" max="1021" width="10.28515625" style="63" customWidth="1"/>
    <col min="1022" max="1022" width="12" style="63" customWidth="1"/>
    <col min="1023" max="1023" width="10.28515625" style="63" customWidth="1"/>
    <col min="1024" max="1024" width="7.85546875" style="63" customWidth="1"/>
    <col min="1025" max="1025" width="8.42578125" style="63" customWidth="1"/>
    <col min="1026" max="1026" width="10.7109375" style="63" customWidth="1"/>
    <col min="1027" max="1027" width="9.5703125" style="63" customWidth="1"/>
    <col min="1028" max="1029" width="11.5703125" style="63" customWidth="1"/>
    <col min="1030" max="1269" width="9.140625" style="63"/>
    <col min="1270" max="1270" width="6.42578125" style="63" customWidth="1"/>
    <col min="1271" max="1271" width="45" style="63" customWidth="1"/>
    <col min="1272" max="1272" width="11.85546875" style="63" customWidth="1"/>
    <col min="1273" max="1273" width="10.85546875" style="63" customWidth="1"/>
    <col min="1274" max="1274" width="6.28515625" style="63" customWidth="1"/>
    <col min="1275" max="1275" width="8.28515625" style="63" customWidth="1"/>
    <col min="1276" max="1276" width="9.5703125" style="63" customWidth="1"/>
    <col min="1277" max="1277" width="10.28515625" style="63" customWidth="1"/>
    <col min="1278" max="1278" width="12" style="63" customWidth="1"/>
    <col min="1279" max="1279" width="10.28515625" style="63" customWidth="1"/>
    <col min="1280" max="1280" width="7.85546875" style="63" customWidth="1"/>
    <col min="1281" max="1281" width="8.42578125" style="63" customWidth="1"/>
    <col min="1282" max="1282" width="10.7109375" style="63" customWidth="1"/>
    <col min="1283" max="1283" width="9.5703125" style="63" customWidth="1"/>
    <col min="1284" max="1285" width="11.5703125" style="63" customWidth="1"/>
    <col min="1286" max="1525" width="9.140625" style="63"/>
    <col min="1526" max="1526" width="6.42578125" style="63" customWidth="1"/>
    <col min="1527" max="1527" width="45" style="63" customWidth="1"/>
    <col min="1528" max="1528" width="11.85546875" style="63" customWidth="1"/>
    <col min="1529" max="1529" width="10.85546875" style="63" customWidth="1"/>
    <col min="1530" max="1530" width="6.28515625" style="63" customWidth="1"/>
    <col min="1531" max="1531" width="8.28515625" style="63" customWidth="1"/>
    <col min="1532" max="1532" width="9.5703125" style="63" customWidth="1"/>
    <col min="1533" max="1533" width="10.28515625" style="63" customWidth="1"/>
    <col min="1534" max="1534" width="12" style="63" customWidth="1"/>
    <col min="1535" max="1535" width="10.28515625" style="63" customWidth="1"/>
    <col min="1536" max="1536" width="7.85546875" style="63" customWidth="1"/>
    <col min="1537" max="1537" width="8.42578125" style="63" customWidth="1"/>
    <col min="1538" max="1538" width="10.7109375" style="63" customWidth="1"/>
    <col min="1539" max="1539" width="9.5703125" style="63" customWidth="1"/>
    <col min="1540" max="1541" width="11.5703125" style="63" customWidth="1"/>
    <col min="1542" max="1781" width="9.140625" style="63"/>
    <col min="1782" max="1782" width="6.42578125" style="63" customWidth="1"/>
    <col min="1783" max="1783" width="45" style="63" customWidth="1"/>
    <col min="1784" max="1784" width="11.85546875" style="63" customWidth="1"/>
    <col min="1785" max="1785" width="10.85546875" style="63" customWidth="1"/>
    <col min="1786" max="1786" width="6.28515625" style="63" customWidth="1"/>
    <col min="1787" max="1787" width="8.28515625" style="63" customWidth="1"/>
    <col min="1788" max="1788" width="9.5703125" style="63" customWidth="1"/>
    <col min="1789" max="1789" width="10.28515625" style="63" customWidth="1"/>
    <col min="1790" max="1790" width="12" style="63" customWidth="1"/>
    <col min="1791" max="1791" width="10.28515625" style="63" customWidth="1"/>
    <col min="1792" max="1792" width="7.85546875" style="63" customWidth="1"/>
    <col min="1793" max="1793" width="8.42578125" style="63" customWidth="1"/>
    <col min="1794" max="1794" width="10.7109375" style="63" customWidth="1"/>
    <col min="1795" max="1795" width="9.5703125" style="63" customWidth="1"/>
    <col min="1796" max="1797" width="11.5703125" style="63" customWidth="1"/>
    <col min="1798" max="2037" width="9.140625" style="63"/>
    <col min="2038" max="2038" width="6.42578125" style="63" customWidth="1"/>
    <col min="2039" max="2039" width="45" style="63" customWidth="1"/>
    <col min="2040" max="2040" width="11.85546875" style="63" customWidth="1"/>
    <col min="2041" max="2041" width="10.85546875" style="63" customWidth="1"/>
    <col min="2042" max="2042" width="6.28515625" style="63" customWidth="1"/>
    <col min="2043" max="2043" width="8.28515625" style="63" customWidth="1"/>
    <col min="2044" max="2044" width="9.5703125" style="63" customWidth="1"/>
    <col min="2045" max="2045" width="10.28515625" style="63" customWidth="1"/>
    <col min="2046" max="2046" width="12" style="63" customWidth="1"/>
    <col min="2047" max="2047" width="10.28515625" style="63" customWidth="1"/>
    <col min="2048" max="2048" width="7.85546875" style="63" customWidth="1"/>
    <col min="2049" max="2049" width="8.42578125" style="63" customWidth="1"/>
    <col min="2050" max="2050" width="10.7109375" style="63" customWidth="1"/>
    <col min="2051" max="2051" width="9.5703125" style="63" customWidth="1"/>
    <col min="2052" max="2053" width="11.5703125" style="63" customWidth="1"/>
    <col min="2054" max="2293" width="9.140625" style="63"/>
    <col min="2294" max="2294" width="6.42578125" style="63" customWidth="1"/>
    <col min="2295" max="2295" width="45" style="63" customWidth="1"/>
    <col min="2296" max="2296" width="11.85546875" style="63" customWidth="1"/>
    <col min="2297" max="2297" width="10.85546875" style="63" customWidth="1"/>
    <col min="2298" max="2298" width="6.28515625" style="63" customWidth="1"/>
    <col min="2299" max="2299" width="8.28515625" style="63" customWidth="1"/>
    <col min="2300" max="2300" width="9.5703125" style="63" customWidth="1"/>
    <col min="2301" max="2301" width="10.28515625" style="63" customWidth="1"/>
    <col min="2302" max="2302" width="12" style="63" customWidth="1"/>
    <col min="2303" max="2303" width="10.28515625" style="63" customWidth="1"/>
    <col min="2304" max="2304" width="7.85546875" style="63" customWidth="1"/>
    <col min="2305" max="2305" width="8.42578125" style="63" customWidth="1"/>
    <col min="2306" max="2306" width="10.7109375" style="63" customWidth="1"/>
    <col min="2307" max="2307" width="9.5703125" style="63" customWidth="1"/>
    <col min="2308" max="2309" width="11.5703125" style="63" customWidth="1"/>
    <col min="2310" max="2549" width="9.140625" style="63"/>
    <col min="2550" max="2550" width="6.42578125" style="63" customWidth="1"/>
    <col min="2551" max="2551" width="45" style="63" customWidth="1"/>
    <col min="2552" max="2552" width="11.85546875" style="63" customWidth="1"/>
    <col min="2553" max="2553" width="10.85546875" style="63" customWidth="1"/>
    <col min="2554" max="2554" width="6.28515625" style="63" customWidth="1"/>
    <col min="2555" max="2555" width="8.28515625" style="63" customWidth="1"/>
    <col min="2556" max="2556" width="9.5703125" style="63" customWidth="1"/>
    <col min="2557" max="2557" width="10.28515625" style="63" customWidth="1"/>
    <col min="2558" max="2558" width="12" style="63" customWidth="1"/>
    <col min="2559" max="2559" width="10.28515625" style="63" customWidth="1"/>
    <col min="2560" max="2560" width="7.85546875" style="63" customWidth="1"/>
    <col min="2561" max="2561" width="8.42578125" style="63" customWidth="1"/>
    <col min="2562" max="2562" width="10.7109375" style="63" customWidth="1"/>
    <col min="2563" max="2563" width="9.5703125" style="63" customWidth="1"/>
    <col min="2564" max="2565" width="11.5703125" style="63" customWidth="1"/>
    <col min="2566" max="2805" width="9.140625" style="63"/>
    <col min="2806" max="2806" width="6.42578125" style="63" customWidth="1"/>
    <col min="2807" max="2807" width="45" style="63" customWidth="1"/>
    <col min="2808" max="2808" width="11.85546875" style="63" customWidth="1"/>
    <col min="2809" max="2809" width="10.85546875" style="63" customWidth="1"/>
    <col min="2810" max="2810" width="6.28515625" style="63" customWidth="1"/>
    <col min="2811" max="2811" width="8.28515625" style="63" customWidth="1"/>
    <col min="2812" max="2812" width="9.5703125" style="63" customWidth="1"/>
    <col min="2813" max="2813" width="10.28515625" style="63" customWidth="1"/>
    <col min="2814" max="2814" width="12" style="63" customWidth="1"/>
    <col min="2815" max="2815" width="10.28515625" style="63" customWidth="1"/>
    <col min="2816" max="2816" width="7.85546875" style="63" customWidth="1"/>
    <col min="2817" max="2817" width="8.42578125" style="63" customWidth="1"/>
    <col min="2818" max="2818" width="10.7109375" style="63" customWidth="1"/>
    <col min="2819" max="2819" width="9.5703125" style="63" customWidth="1"/>
    <col min="2820" max="2821" width="11.5703125" style="63" customWidth="1"/>
    <col min="2822" max="3061" width="9.140625" style="63"/>
    <col min="3062" max="3062" width="6.42578125" style="63" customWidth="1"/>
    <col min="3063" max="3063" width="45" style="63" customWidth="1"/>
    <col min="3064" max="3064" width="11.85546875" style="63" customWidth="1"/>
    <col min="3065" max="3065" width="10.85546875" style="63" customWidth="1"/>
    <col min="3066" max="3066" width="6.28515625" style="63" customWidth="1"/>
    <col min="3067" max="3067" width="8.28515625" style="63" customWidth="1"/>
    <col min="3068" max="3068" width="9.5703125" style="63" customWidth="1"/>
    <col min="3069" max="3069" width="10.28515625" style="63" customWidth="1"/>
    <col min="3070" max="3070" width="12" style="63" customWidth="1"/>
    <col min="3071" max="3071" width="10.28515625" style="63" customWidth="1"/>
    <col min="3072" max="3072" width="7.85546875" style="63" customWidth="1"/>
    <col min="3073" max="3073" width="8.42578125" style="63" customWidth="1"/>
    <col min="3074" max="3074" width="10.7109375" style="63" customWidth="1"/>
    <col min="3075" max="3075" width="9.5703125" style="63" customWidth="1"/>
    <col min="3076" max="3077" width="11.5703125" style="63" customWidth="1"/>
    <col min="3078" max="3317" width="9.140625" style="63"/>
    <col min="3318" max="3318" width="6.42578125" style="63" customWidth="1"/>
    <col min="3319" max="3319" width="45" style="63" customWidth="1"/>
    <col min="3320" max="3320" width="11.85546875" style="63" customWidth="1"/>
    <col min="3321" max="3321" width="10.85546875" style="63" customWidth="1"/>
    <col min="3322" max="3322" width="6.28515625" style="63" customWidth="1"/>
    <col min="3323" max="3323" width="8.28515625" style="63" customWidth="1"/>
    <col min="3324" max="3324" width="9.5703125" style="63" customWidth="1"/>
    <col min="3325" max="3325" width="10.28515625" style="63" customWidth="1"/>
    <col min="3326" max="3326" width="12" style="63" customWidth="1"/>
    <col min="3327" max="3327" width="10.28515625" style="63" customWidth="1"/>
    <col min="3328" max="3328" width="7.85546875" style="63" customWidth="1"/>
    <col min="3329" max="3329" width="8.42578125" style="63" customWidth="1"/>
    <col min="3330" max="3330" width="10.7109375" style="63" customWidth="1"/>
    <col min="3331" max="3331" width="9.5703125" style="63" customWidth="1"/>
    <col min="3332" max="3333" width="11.5703125" style="63" customWidth="1"/>
    <col min="3334" max="3573" width="9.140625" style="63"/>
    <col min="3574" max="3574" width="6.42578125" style="63" customWidth="1"/>
    <col min="3575" max="3575" width="45" style="63" customWidth="1"/>
    <col min="3576" max="3576" width="11.85546875" style="63" customWidth="1"/>
    <col min="3577" max="3577" width="10.85546875" style="63" customWidth="1"/>
    <col min="3578" max="3578" width="6.28515625" style="63" customWidth="1"/>
    <col min="3579" max="3579" width="8.28515625" style="63" customWidth="1"/>
    <col min="3580" max="3580" width="9.5703125" style="63" customWidth="1"/>
    <col min="3581" max="3581" width="10.28515625" style="63" customWidth="1"/>
    <col min="3582" max="3582" width="12" style="63" customWidth="1"/>
    <col min="3583" max="3583" width="10.28515625" style="63" customWidth="1"/>
    <col min="3584" max="3584" width="7.85546875" style="63" customWidth="1"/>
    <col min="3585" max="3585" width="8.42578125" style="63" customWidth="1"/>
    <col min="3586" max="3586" width="10.7109375" style="63" customWidth="1"/>
    <col min="3587" max="3587" width="9.5703125" style="63" customWidth="1"/>
    <col min="3588" max="3589" width="11.5703125" style="63" customWidth="1"/>
    <col min="3590" max="3829" width="9.140625" style="63"/>
    <col min="3830" max="3830" width="6.42578125" style="63" customWidth="1"/>
    <col min="3831" max="3831" width="45" style="63" customWidth="1"/>
    <col min="3832" max="3832" width="11.85546875" style="63" customWidth="1"/>
    <col min="3833" max="3833" width="10.85546875" style="63" customWidth="1"/>
    <col min="3834" max="3834" width="6.28515625" style="63" customWidth="1"/>
    <col min="3835" max="3835" width="8.28515625" style="63" customWidth="1"/>
    <col min="3836" max="3836" width="9.5703125" style="63" customWidth="1"/>
    <col min="3837" max="3837" width="10.28515625" style="63" customWidth="1"/>
    <col min="3838" max="3838" width="12" style="63" customWidth="1"/>
    <col min="3839" max="3839" width="10.28515625" style="63" customWidth="1"/>
    <col min="3840" max="3840" width="7.85546875" style="63" customWidth="1"/>
    <col min="3841" max="3841" width="8.42578125" style="63" customWidth="1"/>
    <col min="3842" max="3842" width="10.7109375" style="63" customWidth="1"/>
    <col min="3843" max="3843" width="9.5703125" style="63" customWidth="1"/>
    <col min="3844" max="3845" width="11.5703125" style="63" customWidth="1"/>
    <col min="3846" max="4085" width="9.140625" style="63"/>
    <col min="4086" max="4086" width="6.42578125" style="63" customWidth="1"/>
    <col min="4087" max="4087" width="45" style="63" customWidth="1"/>
    <col min="4088" max="4088" width="11.85546875" style="63" customWidth="1"/>
    <col min="4089" max="4089" width="10.85546875" style="63" customWidth="1"/>
    <col min="4090" max="4090" width="6.28515625" style="63" customWidth="1"/>
    <col min="4091" max="4091" width="8.28515625" style="63" customWidth="1"/>
    <col min="4092" max="4092" width="9.5703125" style="63" customWidth="1"/>
    <col min="4093" max="4093" width="10.28515625" style="63" customWidth="1"/>
    <col min="4094" max="4094" width="12" style="63" customWidth="1"/>
    <col min="4095" max="4095" width="10.28515625" style="63" customWidth="1"/>
    <col min="4096" max="4096" width="7.85546875" style="63" customWidth="1"/>
    <col min="4097" max="4097" width="8.42578125" style="63" customWidth="1"/>
    <col min="4098" max="4098" width="10.7109375" style="63" customWidth="1"/>
    <col min="4099" max="4099" width="9.5703125" style="63" customWidth="1"/>
    <col min="4100" max="4101" width="11.5703125" style="63" customWidth="1"/>
    <col min="4102" max="4341" width="9.140625" style="63"/>
    <col min="4342" max="4342" width="6.42578125" style="63" customWidth="1"/>
    <col min="4343" max="4343" width="45" style="63" customWidth="1"/>
    <col min="4344" max="4344" width="11.85546875" style="63" customWidth="1"/>
    <col min="4345" max="4345" width="10.85546875" style="63" customWidth="1"/>
    <col min="4346" max="4346" width="6.28515625" style="63" customWidth="1"/>
    <col min="4347" max="4347" width="8.28515625" style="63" customWidth="1"/>
    <col min="4348" max="4348" width="9.5703125" style="63" customWidth="1"/>
    <col min="4349" max="4349" width="10.28515625" style="63" customWidth="1"/>
    <col min="4350" max="4350" width="12" style="63" customWidth="1"/>
    <col min="4351" max="4351" width="10.28515625" style="63" customWidth="1"/>
    <col min="4352" max="4352" width="7.85546875" style="63" customWidth="1"/>
    <col min="4353" max="4353" width="8.42578125" style="63" customWidth="1"/>
    <col min="4354" max="4354" width="10.7109375" style="63" customWidth="1"/>
    <col min="4355" max="4355" width="9.5703125" style="63" customWidth="1"/>
    <col min="4356" max="4357" width="11.5703125" style="63" customWidth="1"/>
    <col min="4358" max="4597" width="9.140625" style="63"/>
    <col min="4598" max="4598" width="6.42578125" style="63" customWidth="1"/>
    <col min="4599" max="4599" width="45" style="63" customWidth="1"/>
    <col min="4600" max="4600" width="11.85546875" style="63" customWidth="1"/>
    <col min="4601" max="4601" width="10.85546875" style="63" customWidth="1"/>
    <col min="4602" max="4602" width="6.28515625" style="63" customWidth="1"/>
    <col min="4603" max="4603" width="8.28515625" style="63" customWidth="1"/>
    <col min="4604" max="4604" width="9.5703125" style="63" customWidth="1"/>
    <col min="4605" max="4605" width="10.28515625" style="63" customWidth="1"/>
    <col min="4606" max="4606" width="12" style="63" customWidth="1"/>
    <col min="4607" max="4607" width="10.28515625" style="63" customWidth="1"/>
    <col min="4608" max="4608" width="7.85546875" style="63" customWidth="1"/>
    <col min="4609" max="4609" width="8.42578125" style="63" customWidth="1"/>
    <col min="4610" max="4610" width="10.7109375" style="63" customWidth="1"/>
    <col min="4611" max="4611" width="9.5703125" style="63" customWidth="1"/>
    <col min="4612" max="4613" width="11.5703125" style="63" customWidth="1"/>
    <col min="4614" max="4853" width="9.140625" style="63"/>
    <col min="4854" max="4854" width="6.42578125" style="63" customWidth="1"/>
    <col min="4855" max="4855" width="45" style="63" customWidth="1"/>
    <col min="4856" max="4856" width="11.85546875" style="63" customWidth="1"/>
    <col min="4857" max="4857" width="10.85546875" style="63" customWidth="1"/>
    <col min="4858" max="4858" width="6.28515625" style="63" customWidth="1"/>
    <col min="4859" max="4859" width="8.28515625" style="63" customWidth="1"/>
    <col min="4860" max="4860" width="9.5703125" style="63" customWidth="1"/>
    <col min="4861" max="4861" width="10.28515625" style="63" customWidth="1"/>
    <col min="4862" max="4862" width="12" style="63" customWidth="1"/>
    <col min="4863" max="4863" width="10.28515625" style="63" customWidth="1"/>
    <col min="4864" max="4864" width="7.85546875" style="63" customWidth="1"/>
    <col min="4865" max="4865" width="8.42578125" style="63" customWidth="1"/>
    <col min="4866" max="4866" width="10.7109375" style="63" customWidth="1"/>
    <col min="4867" max="4867" width="9.5703125" style="63" customWidth="1"/>
    <col min="4868" max="4869" width="11.5703125" style="63" customWidth="1"/>
    <col min="4870" max="5109" width="9.140625" style="63"/>
    <col min="5110" max="5110" width="6.42578125" style="63" customWidth="1"/>
    <col min="5111" max="5111" width="45" style="63" customWidth="1"/>
    <col min="5112" max="5112" width="11.85546875" style="63" customWidth="1"/>
    <col min="5113" max="5113" width="10.85546875" style="63" customWidth="1"/>
    <col min="5114" max="5114" width="6.28515625" style="63" customWidth="1"/>
    <col min="5115" max="5115" width="8.28515625" style="63" customWidth="1"/>
    <col min="5116" max="5116" width="9.5703125" style="63" customWidth="1"/>
    <col min="5117" max="5117" width="10.28515625" style="63" customWidth="1"/>
    <col min="5118" max="5118" width="12" style="63" customWidth="1"/>
    <col min="5119" max="5119" width="10.28515625" style="63" customWidth="1"/>
    <col min="5120" max="5120" width="7.85546875" style="63" customWidth="1"/>
    <col min="5121" max="5121" width="8.42578125" style="63" customWidth="1"/>
    <col min="5122" max="5122" width="10.7109375" style="63" customWidth="1"/>
    <col min="5123" max="5123" width="9.5703125" style="63" customWidth="1"/>
    <col min="5124" max="5125" width="11.5703125" style="63" customWidth="1"/>
    <col min="5126" max="5365" width="9.140625" style="63"/>
    <col min="5366" max="5366" width="6.42578125" style="63" customWidth="1"/>
    <col min="5367" max="5367" width="45" style="63" customWidth="1"/>
    <col min="5368" max="5368" width="11.85546875" style="63" customWidth="1"/>
    <col min="5369" max="5369" width="10.85546875" style="63" customWidth="1"/>
    <col min="5370" max="5370" width="6.28515625" style="63" customWidth="1"/>
    <col min="5371" max="5371" width="8.28515625" style="63" customWidth="1"/>
    <col min="5372" max="5372" width="9.5703125" style="63" customWidth="1"/>
    <col min="5373" max="5373" width="10.28515625" style="63" customWidth="1"/>
    <col min="5374" max="5374" width="12" style="63" customWidth="1"/>
    <col min="5375" max="5375" width="10.28515625" style="63" customWidth="1"/>
    <col min="5376" max="5376" width="7.85546875" style="63" customWidth="1"/>
    <col min="5377" max="5377" width="8.42578125" style="63" customWidth="1"/>
    <col min="5378" max="5378" width="10.7109375" style="63" customWidth="1"/>
    <col min="5379" max="5379" width="9.5703125" style="63" customWidth="1"/>
    <col min="5380" max="5381" width="11.5703125" style="63" customWidth="1"/>
    <col min="5382" max="5621" width="9.140625" style="63"/>
    <col min="5622" max="5622" width="6.42578125" style="63" customWidth="1"/>
    <col min="5623" max="5623" width="45" style="63" customWidth="1"/>
    <col min="5624" max="5624" width="11.85546875" style="63" customWidth="1"/>
    <col min="5625" max="5625" width="10.85546875" style="63" customWidth="1"/>
    <col min="5626" max="5626" width="6.28515625" style="63" customWidth="1"/>
    <col min="5627" max="5627" width="8.28515625" style="63" customWidth="1"/>
    <col min="5628" max="5628" width="9.5703125" style="63" customWidth="1"/>
    <col min="5629" max="5629" width="10.28515625" style="63" customWidth="1"/>
    <col min="5630" max="5630" width="12" style="63" customWidth="1"/>
    <col min="5631" max="5631" width="10.28515625" style="63" customWidth="1"/>
    <col min="5632" max="5632" width="7.85546875" style="63" customWidth="1"/>
    <col min="5633" max="5633" width="8.42578125" style="63" customWidth="1"/>
    <col min="5634" max="5634" width="10.7109375" style="63" customWidth="1"/>
    <col min="5635" max="5635" width="9.5703125" style="63" customWidth="1"/>
    <col min="5636" max="5637" width="11.5703125" style="63" customWidth="1"/>
    <col min="5638" max="5877" width="9.140625" style="63"/>
    <col min="5878" max="5878" width="6.42578125" style="63" customWidth="1"/>
    <col min="5879" max="5879" width="45" style="63" customWidth="1"/>
    <col min="5880" max="5880" width="11.85546875" style="63" customWidth="1"/>
    <col min="5881" max="5881" width="10.85546875" style="63" customWidth="1"/>
    <col min="5882" max="5882" width="6.28515625" style="63" customWidth="1"/>
    <col min="5883" max="5883" width="8.28515625" style="63" customWidth="1"/>
    <col min="5884" max="5884" width="9.5703125" style="63" customWidth="1"/>
    <col min="5885" max="5885" width="10.28515625" style="63" customWidth="1"/>
    <col min="5886" max="5886" width="12" style="63" customWidth="1"/>
    <col min="5887" max="5887" width="10.28515625" style="63" customWidth="1"/>
    <col min="5888" max="5888" width="7.85546875" style="63" customWidth="1"/>
    <col min="5889" max="5889" width="8.42578125" style="63" customWidth="1"/>
    <col min="5890" max="5890" width="10.7109375" style="63" customWidth="1"/>
    <col min="5891" max="5891" width="9.5703125" style="63" customWidth="1"/>
    <col min="5892" max="5893" width="11.5703125" style="63" customWidth="1"/>
    <col min="5894" max="6133" width="9.140625" style="63"/>
    <col min="6134" max="6134" width="6.42578125" style="63" customWidth="1"/>
    <col min="6135" max="6135" width="45" style="63" customWidth="1"/>
    <col min="6136" max="6136" width="11.85546875" style="63" customWidth="1"/>
    <col min="6137" max="6137" width="10.85546875" style="63" customWidth="1"/>
    <col min="6138" max="6138" width="6.28515625" style="63" customWidth="1"/>
    <col min="6139" max="6139" width="8.28515625" style="63" customWidth="1"/>
    <col min="6140" max="6140" width="9.5703125" style="63" customWidth="1"/>
    <col min="6141" max="6141" width="10.28515625" style="63" customWidth="1"/>
    <col min="6142" max="6142" width="12" style="63" customWidth="1"/>
    <col min="6143" max="6143" width="10.28515625" style="63" customWidth="1"/>
    <col min="6144" max="6144" width="7.85546875" style="63" customWidth="1"/>
    <col min="6145" max="6145" width="8.42578125" style="63" customWidth="1"/>
    <col min="6146" max="6146" width="10.7109375" style="63" customWidth="1"/>
    <col min="6147" max="6147" width="9.5703125" style="63" customWidth="1"/>
    <col min="6148" max="6149" width="11.5703125" style="63" customWidth="1"/>
    <col min="6150" max="6389" width="9.140625" style="63"/>
    <col min="6390" max="6390" width="6.42578125" style="63" customWidth="1"/>
    <col min="6391" max="6391" width="45" style="63" customWidth="1"/>
    <col min="6392" max="6392" width="11.85546875" style="63" customWidth="1"/>
    <col min="6393" max="6393" width="10.85546875" style="63" customWidth="1"/>
    <col min="6394" max="6394" width="6.28515625" style="63" customWidth="1"/>
    <col min="6395" max="6395" width="8.28515625" style="63" customWidth="1"/>
    <col min="6396" max="6396" width="9.5703125" style="63" customWidth="1"/>
    <col min="6397" max="6397" width="10.28515625" style="63" customWidth="1"/>
    <col min="6398" max="6398" width="12" style="63" customWidth="1"/>
    <col min="6399" max="6399" width="10.28515625" style="63" customWidth="1"/>
    <col min="6400" max="6400" width="7.85546875" style="63" customWidth="1"/>
    <col min="6401" max="6401" width="8.42578125" style="63" customWidth="1"/>
    <col min="6402" max="6402" width="10.7109375" style="63" customWidth="1"/>
    <col min="6403" max="6403" width="9.5703125" style="63" customWidth="1"/>
    <col min="6404" max="6405" width="11.5703125" style="63" customWidth="1"/>
    <col min="6406" max="6645" width="9.140625" style="63"/>
    <col min="6646" max="6646" width="6.42578125" style="63" customWidth="1"/>
    <col min="6647" max="6647" width="45" style="63" customWidth="1"/>
    <col min="6648" max="6648" width="11.85546875" style="63" customWidth="1"/>
    <col min="6649" max="6649" width="10.85546875" style="63" customWidth="1"/>
    <col min="6650" max="6650" width="6.28515625" style="63" customWidth="1"/>
    <col min="6651" max="6651" width="8.28515625" style="63" customWidth="1"/>
    <col min="6652" max="6652" width="9.5703125" style="63" customWidth="1"/>
    <col min="6653" max="6653" width="10.28515625" style="63" customWidth="1"/>
    <col min="6654" max="6654" width="12" style="63" customWidth="1"/>
    <col min="6655" max="6655" width="10.28515625" style="63" customWidth="1"/>
    <col min="6656" max="6656" width="7.85546875" style="63" customWidth="1"/>
    <col min="6657" max="6657" width="8.42578125" style="63" customWidth="1"/>
    <col min="6658" max="6658" width="10.7109375" style="63" customWidth="1"/>
    <col min="6659" max="6659" width="9.5703125" style="63" customWidth="1"/>
    <col min="6660" max="6661" width="11.5703125" style="63" customWidth="1"/>
    <col min="6662" max="6901" width="9.140625" style="63"/>
    <col min="6902" max="6902" width="6.42578125" style="63" customWidth="1"/>
    <col min="6903" max="6903" width="45" style="63" customWidth="1"/>
    <col min="6904" max="6904" width="11.85546875" style="63" customWidth="1"/>
    <col min="6905" max="6905" width="10.85546875" style="63" customWidth="1"/>
    <col min="6906" max="6906" width="6.28515625" style="63" customWidth="1"/>
    <col min="6907" max="6907" width="8.28515625" style="63" customWidth="1"/>
    <col min="6908" max="6908" width="9.5703125" style="63" customWidth="1"/>
    <col min="6909" max="6909" width="10.28515625" style="63" customWidth="1"/>
    <col min="6910" max="6910" width="12" style="63" customWidth="1"/>
    <col min="6911" max="6911" width="10.28515625" style="63" customWidth="1"/>
    <col min="6912" max="6912" width="7.85546875" style="63" customWidth="1"/>
    <col min="6913" max="6913" width="8.42578125" style="63" customWidth="1"/>
    <col min="6914" max="6914" width="10.7109375" style="63" customWidth="1"/>
    <col min="6915" max="6915" width="9.5703125" style="63" customWidth="1"/>
    <col min="6916" max="6917" width="11.5703125" style="63" customWidth="1"/>
    <col min="6918" max="7157" width="9.140625" style="63"/>
    <col min="7158" max="7158" width="6.42578125" style="63" customWidth="1"/>
    <col min="7159" max="7159" width="45" style="63" customWidth="1"/>
    <col min="7160" max="7160" width="11.85546875" style="63" customWidth="1"/>
    <col min="7161" max="7161" width="10.85546875" style="63" customWidth="1"/>
    <col min="7162" max="7162" width="6.28515625" style="63" customWidth="1"/>
    <col min="7163" max="7163" width="8.28515625" style="63" customWidth="1"/>
    <col min="7164" max="7164" width="9.5703125" style="63" customWidth="1"/>
    <col min="7165" max="7165" width="10.28515625" style="63" customWidth="1"/>
    <col min="7166" max="7166" width="12" style="63" customWidth="1"/>
    <col min="7167" max="7167" width="10.28515625" style="63" customWidth="1"/>
    <col min="7168" max="7168" width="7.85546875" style="63" customWidth="1"/>
    <col min="7169" max="7169" width="8.42578125" style="63" customWidth="1"/>
    <col min="7170" max="7170" width="10.7109375" style="63" customWidth="1"/>
    <col min="7171" max="7171" width="9.5703125" style="63" customWidth="1"/>
    <col min="7172" max="7173" width="11.5703125" style="63" customWidth="1"/>
    <col min="7174" max="7413" width="9.140625" style="63"/>
    <col min="7414" max="7414" width="6.42578125" style="63" customWidth="1"/>
    <col min="7415" max="7415" width="45" style="63" customWidth="1"/>
    <col min="7416" max="7416" width="11.85546875" style="63" customWidth="1"/>
    <col min="7417" max="7417" width="10.85546875" style="63" customWidth="1"/>
    <col min="7418" max="7418" width="6.28515625" style="63" customWidth="1"/>
    <col min="7419" max="7419" width="8.28515625" style="63" customWidth="1"/>
    <col min="7420" max="7420" width="9.5703125" style="63" customWidth="1"/>
    <col min="7421" max="7421" width="10.28515625" style="63" customWidth="1"/>
    <col min="7422" max="7422" width="12" style="63" customWidth="1"/>
    <col min="7423" max="7423" width="10.28515625" style="63" customWidth="1"/>
    <col min="7424" max="7424" width="7.85546875" style="63" customWidth="1"/>
    <col min="7425" max="7425" width="8.42578125" style="63" customWidth="1"/>
    <col min="7426" max="7426" width="10.7109375" style="63" customWidth="1"/>
    <col min="7427" max="7427" width="9.5703125" style="63" customWidth="1"/>
    <col min="7428" max="7429" width="11.5703125" style="63" customWidth="1"/>
    <col min="7430" max="7669" width="9.140625" style="63"/>
    <col min="7670" max="7670" width="6.42578125" style="63" customWidth="1"/>
    <col min="7671" max="7671" width="45" style="63" customWidth="1"/>
    <col min="7672" max="7672" width="11.85546875" style="63" customWidth="1"/>
    <col min="7673" max="7673" width="10.85546875" style="63" customWidth="1"/>
    <col min="7674" max="7674" width="6.28515625" style="63" customWidth="1"/>
    <col min="7675" max="7675" width="8.28515625" style="63" customWidth="1"/>
    <col min="7676" max="7676" width="9.5703125" style="63" customWidth="1"/>
    <col min="7677" max="7677" width="10.28515625" style="63" customWidth="1"/>
    <col min="7678" max="7678" width="12" style="63" customWidth="1"/>
    <col min="7679" max="7679" width="10.28515625" style="63" customWidth="1"/>
    <col min="7680" max="7680" width="7.85546875" style="63" customWidth="1"/>
    <col min="7681" max="7681" width="8.42578125" style="63" customWidth="1"/>
    <col min="7682" max="7682" width="10.7109375" style="63" customWidth="1"/>
    <col min="7683" max="7683" width="9.5703125" style="63" customWidth="1"/>
    <col min="7684" max="7685" width="11.5703125" style="63" customWidth="1"/>
    <col min="7686" max="7925" width="9.140625" style="63"/>
    <col min="7926" max="7926" width="6.42578125" style="63" customWidth="1"/>
    <col min="7927" max="7927" width="45" style="63" customWidth="1"/>
    <col min="7928" max="7928" width="11.85546875" style="63" customWidth="1"/>
    <col min="7929" max="7929" width="10.85546875" style="63" customWidth="1"/>
    <col min="7930" max="7930" width="6.28515625" style="63" customWidth="1"/>
    <col min="7931" max="7931" width="8.28515625" style="63" customWidth="1"/>
    <col min="7932" max="7932" width="9.5703125" style="63" customWidth="1"/>
    <col min="7933" max="7933" width="10.28515625" style="63" customWidth="1"/>
    <col min="7934" max="7934" width="12" style="63" customWidth="1"/>
    <col min="7935" max="7935" width="10.28515625" style="63" customWidth="1"/>
    <col min="7936" max="7936" width="7.85546875" style="63" customWidth="1"/>
    <col min="7937" max="7937" width="8.42578125" style="63" customWidth="1"/>
    <col min="7938" max="7938" width="10.7109375" style="63" customWidth="1"/>
    <col min="7939" max="7939" width="9.5703125" style="63" customWidth="1"/>
    <col min="7940" max="7941" width="11.5703125" style="63" customWidth="1"/>
    <col min="7942" max="8181" width="9.140625" style="63"/>
    <col min="8182" max="8182" width="6.42578125" style="63" customWidth="1"/>
    <col min="8183" max="8183" width="45" style="63" customWidth="1"/>
    <col min="8184" max="8184" width="11.85546875" style="63" customWidth="1"/>
    <col min="8185" max="8185" width="10.85546875" style="63" customWidth="1"/>
    <col min="8186" max="8186" width="6.28515625" style="63" customWidth="1"/>
    <col min="8187" max="8187" width="8.28515625" style="63" customWidth="1"/>
    <col min="8188" max="8188" width="9.5703125" style="63" customWidth="1"/>
    <col min="8189" max="8189" width="10.28515625" style="63" customWidth="1"/>
    <col min="8190" max="8190" width="12" style="63" customWidth="1"/>
    <col min="8191" max="8191" width="10.28515625" style="63" customWidth="1"/>
    <col min="8192" max="8192" width="7.85546875" style="63" customWidth="1"/>
    <col min="8193" max="8193" width="8.42578125" style="63" customWidth="1"/>
    <col min="8194" max="8194" width="10.7109375" style="63" customWidth="1"/>
    <col min="8195" max="8195" width="9.5703125" style="63" customWidth="1"/>
    <col min="8196" max="8197" width="11.5703125" style="63" customWidth="1"/>
    <col min="8198" max="8437" width="9.140625" style="63"/>
    <col min="8438" max="8438" width="6.42578125" style="63" customWidth="1"/>
    <col min="8439" max="8439" width="45" style="63" customWidth="1"/>
    <col min="8440" max="8440" width="11.85546875" style="63" customWidth="1"/>
    <col min="8441" max="8441" width="10.85546875" style="63" customWidth="1"/>
    <col min="8442" max="8442" width="6.28515625" style="63" customWidth="1"/>
    <col min="8443" max="8443" width="8.28515625" style="63" customWidth="1"/>
    <col min="8444" max="8444" width="9.5703125" style="63" customWidth="1"/>
    <col min="8445" max="8445" width="10.28515625" style="63" customWidth="1"/>
    <col min="8446" max="8446" width="12" style="63" customWidth="1"/>
    <col min="8447" max="8447" width="10.28515625" style="63" customWidth="1"/>
    <col min="8448" max="8448" width="7.85546875" style="63" customWidth="1"/>
    <col min="8449" max="8449" width="8.42578125" style="63" customWidth="1"/>
    <col min="8450" max="8450" width="10.7109375" style="63" customWidth="1"/>
    <col min="8451" max="8451" width="9.5703125" style="63" customWidth="1"/>
    <col min="8452" max="8453" width="11.5703125" style="63" customWidth="1"/>
    <col min="8454" max="8693" width="9.140625" style="63"/>
    <col min="8694" max="8694" width="6.42578125" style="63" customWidth="1"/>
    <col min="8695" max="8695" width="45" style="63" customWidth="1"/>
    <col min="8696" max="8696" width="11.85546875" style="63" customWidth="1"/>
    <col min="8697" max="8697" width="10.85546875" style="63" customWidth="1"/>
    <col min="8698" max="8698" width="6.28515625" style="63" customWidth="1"/>
    <col min="8699" max="8699" width="8.28515625" style="63" customWidth="1"/>
    <col min="8700" max="8700" width="9.5703125" style="63" customWidth="1"/>
    <col min="8701" max="8701" width="10.28515625" style="63" customWidth="1"/>
    <col min="8702" max="8702" width="12" style="63" customWidth="1"/>
    <col min="8703" max="8703" width="10.28515625" style="63" customWidth="1"/>
    <col min="8704" max="8704" width="7.85546875" style="63" customWidth="1"/>
    <col min="8705" max="8705" width="8.42578125" style="63" customWidth="1"/>
    <col min="8706" max="8706" width="10.7109375" style="63" customWidth="1"/>
    <col min="8707" max="8707" width="9.5703125" style="63" customWidth="1"/>
    <col min="8708" max="8709" width="11.5703125" style="63" customWidth="1"/>
    <col min="8710" max="8949" width="9.140625" style="63"/>
    <col min="8950" max="8950" width="6.42578125" style="63" customWidth="1"/>
    <col min="8951" max="8951" width="45" style="63" customWidth="1"/>
    <col min="8952" max="8952" width="11.85546875" style="63" customWidth="1"/>
    <col min="8953" max="8953" width="10.85546875" style="63" customWidth="1"/>
    <col min="8954" max="8954" width="6.28515625" style="63" customWidth="1"/>
    <col min="8955" max="8955" width="8.28515625" style="63" customWidth="1"/>
    <col min="8956" max="8956" width="9.5703125" style="63" customWidth="1"/>
    <col min="8957" max="8957" width="10.28515625" style="63" customWidth="1"/>
    <col min="8958" max="8958" width="12" style="63" customWidth="1"/>
    <col min="8959" max="8959" width="10.28515625" style="63" customWidth="1"/>
    <col min="8960" max="8960" width="7.85546875" style="63" customWidth="1"/>
    <col min="8961" max="8961" width="8.42578125" style="63" customWidth="1"/>
    <col min="8962" max="8962" width="10.7109375" style="63" customWidth="1"/>
    <col min="8963" max="8963" width="9.5703125" style="63" customWidth="1"/>
    <col min="8964" max="8965" width="11.5703125" style="63" customWidth="1"/>
    <col min="8966" max="9205" width="9.140625" style="63"/>
    <col min="9206" max="9206" width="6.42578125" style="63" customWidth="1"/>
    <col min="9207" max="9207" width="45" style="63" customWidth="1"/>
    <col min="9208" max="9208" width="11.85546875" style="63" customWidth="1"/>
    <col min="9209" max="9209" width="10.85546875" style="63" customWidth="1"/>
    <col min="9210" max="9210" width="6.28515625" style="63" customWidth="1"/>
    <col min="9211" max="9211" width="8.28515625" style="63" customWidth="1"/>
    <col min="9212" max="9212" width="9.5703125" style="63" customWidth="1"/>
    <col min="9213" max="9213" width="10.28515625" style="63" customWidth="1"/>
    <col min="9214" max="9214" width="12" style="63" customWidth="1"/>
    <col min="9215" max="9215" width="10.28515625" style="63" customWidth="1"/>
    <col min="9216" max="9216" width="7.85546875" style="63" customWidth="1"/>
    <col min="9217" max="9217" width="8.42578125" style="63" customWidth="1"/>
    <col min="9218" max="9218" width="10.7109375" style="63" customWidth="1"/>
    <col min="9219" max="9219" width="9.5703125" style="63" customWidth="1"/>
    <col min="9220" max="9221" width="11.5703125" style="63" customWidth="1"/>
    <col min="9222" max="9461" width="9.140625" style="63"/>
    <col min="9462" max="9462" width="6.42578125" style="63" customWidth="1"/>
    <col min="9463" max="9463" width="45" style="63" customWidth="1"/>
    <col min="9464" max="9464" width="11.85546875" style="63" customWidth="1"/>
    <col min="9465" max="9465" width="10.85546875" style="63" customWidth="1"/>
    <col min="9466" max="9466" width="6.28515625" style="63" customWidth="1"/>
    <col min="9467" max="9467" width="8.28515625" style="63" customWidth="1"/>
    <col min="9468" max="9468" width="9.5703125" style="63" customWidth="1"/>
    <col min="9469" max="9469" width="10.28515625" style="63" customWidth="1"/>
    <col min="9470" max="9470" width="12" style="63" customWidth="1"/>
    <col min="9471" max="9471" width="10.28515625" style="63" customWidth="1"/>
    <col min="9472" max="9472" width="7.85546875" style="63" customWidth="1"/>
    <col min="9473" max="9473" width="8.42578125" style="63" customWidth="1"/>
    <col min="9474" max="9474" width="10.7109375" style="63" customWidth="1"/>
    <col min="9475" max="9475" width="9.5703125" style="63" customWidth="1"/>
    <col min="9476" max="9477" width="11.5703125" style="63" customWidth="1"/>
    <col min="9478" max="9717" width="9.140625" style="63"/>
    <col min="9718" max="9718" width="6.42578125" style="63" customWidth="1"/>
    <col min="9719" max="9719" width="45" style="63" customWidth="1"/>
    <col min="9720" max="9720" width="11.85546875" style="63" customWidth="1"/>
    <col min="9721" max="9721" width="10.85546875" style="63" customWidth="1"/>
    <col min="9722" max="9722" width="6.28515625" style="63" customWidth="1"/>
    <col min="9723" max="9723" width="8.28515625" style="63" customWidth="1"/>
    <col min="9724" max="9724" width="9.5703125" style="63" customWidth="1"/>
    <col min="9725" max="9725" width="10.28515625" style="63" customWidth="1"/>
    <col min="9726" max="9726" width="12" style="63" customWidth="1"/>
    <col min="9727" max="9727" width="10.28515625" style="63" customWidth="1"/>
    <col min="9728" max="9728" width="7.85546875" style="63" customWidth="1"/>
    <col min="9729" max="9729" width="8.42578125" style="63" customWidth="1"/>
    <col min="9730" max="9730" width="10.7109375" style="63" customWidth="1"/>
    <col min="9731" max="9731" width="9.5703125" style="63" customWidth="1"/>
    <col min="9732" max="9733" width="11.5703125" style="63" customWidth="1"/>
    <col min="9734" max="9973" width="9.140625" style="63"/>
    <col min="9974" max="9974" width="6.42578125" style="63" customWidth="1"/>
    <col min="9975" max="9975" width="45" style="63" customWidth="1"/>
    <col min="9976" max="9976" width="11.85546875" style="63" customWidth="1"/>
    <col min="9977" max="9977" width="10.85546875" style="63" customWidth="1"/>
    <col min="9978" max="9978" width="6.28515625" style="63" customWidth="1"/>
    <col min="9979" max="9979" width="8.28515625" style="63" customWidth="1"/>
    <col min="9980" max="9980" width="9.5703125" style="63" customWidth="1"/>
    <col min="9981" max="9981" width="10.28515625" style="63" customWidth="1"/>
    <col min="9982" max="9982" width="12" style="63" customWidth="1"/>
    <col min="9983" max="9983" width="10.28515625" style="63" customWidth="1"/>
    <col min="9984" max="9984" width="7.85546875" style="63" customWidth="1"/>
    <col min="9985" max="9985" width="8.42578125" style="63" customWidth="1"/>
    <col min="9986" max="9986" width="10.7109375" style="63" customWidth="1"/>
    <col min="9987" max="9987" width="9.5703125" style="63" customWidth="1"/>
    <col min="9988" max="9989" width="11.5703125" style="63" customWidth="1"/>
    <col min="9990" max="10229" width="9.140625" style="63"/>
    <col min="10230" max="10230" width="6.42578125" style="63" customWidth="1"/>
    <col min="10231" max="10231" width="45" style="63" customWidth="1"/>
    <col min="10232" max="10232" width="11.85546875" style="63" customWidth="1"/>
    <col min="10233" max="10233" width="10.85546875" style="63" customWidth="1"/>
    <col min="10234" max="10234" width="6.28515625" style="63" customWidth="1"/>
    <col min="10235" max="10235" width="8.28515625" style="63" customWidth="1"/>
    <col min="10236" max="10236" width="9.5703125" style="63" customWidth="1"/>
    <col min="10237" max="10237" width="10.28515625" style="63" customWidth="1"/>
    <col min="10238" max="10238" width="12" style="63" customWidth="1"/>
    <col min="10239" max="10239" width="10.28515625" style="63" customWidth="1"/>
    <col min="10240" max="10240" width="7.85546875" style="63" customWidth="1"/>
    <col min="10241" max="10241" width="8.42578125" style="63" customWidth="1"/>
    <col min="10242" max="10242" width="10.7109375" style="63" customWidth="1"/>
    <col min="10243" max="10243" width="9.5703125" style="63" customWidth="1"/>
    <col min="10244" max="10245" width="11.5703125" style="63" customWidth="1"/>
    <col min="10246" max="10485" width="9.140625" style="63"/>
    <col min="10486" max="10486" width="6.42578125" style="63" customWidth="1"/>
    <col min="10487" max="10487" width="45" style="63" customWidth="1"/>
    <col min="10488" max="10488" width="11.85546875" style="63" customWidth="1"/>
    <col min="10489" max="10489" width="10.85546875" style="63" customWidth="1"/>
    <col min="10490" max="10490" width="6.28515625" style="63" customWidth="1"/>
    <col min="10491" max="10491" width="8.28515625" style="63" customWidth="1"/>
    <col min="10492" max="10492" width="9.5703125" style="63" customWidth="1"/>
    <col min="10493" max="10493" width="10.28515625" style="63" customWidth="1"/>
    <col min="10494" max="10494" width="12" style="63" customWidth="1"/>
    <col min="10495" max="10495" width="10.28515625" style="63" customWidth="1"/>
    <col min="10496" max="10496" width="7.85546875" style="63" customWidth="1"/>
    <col min="10497" max="10497" width="8.42578125" style="63" customWidth="1"/>
    <col min="10498" max="10498" width="10.7109375" style="63" customWidth="1"/>
    <col min="10499" max="10499" width="9.5703125" style="63" customWidth="1"/>
    <col min="10500" max="10501" width="11.5703125" style="63" customWidth="1"/>
    <col min="10502" max="10741" width="9.140625" style="63"/>
    <col min="10742" max="10742" width="6.42578125" style="63" customWidth="1"/>
    <col min="10743" max="10743" width="45" style="63" customWidth="1"/>
    <col min="10744" max="10744" width="11.85546875" style="63" customWidth="1"/>
    <col min="10745" max="10745" width="10.85546875" style="63" customWidth="1"/>
    <col min="10746" max="10746" width="6.28515625" style="63" customWidth="1"/>
    <col min="10747" max="10747" width="8.28515625" style="63" customWidth="1"/>
    <col min="10748" max="10748" width="9.5703125" style="63" customWidth="1"/>
    <col min="10749" max="10749" width="10.28515625" style="63" customWidth="1"/>
    <col min="10750" max="10750" width="12" style="63" customWidth="1"/>
    <col min="10751" max="10751" width="10.28515625" style="63" customWidth="1"/>
    <col min="10752" max="10752" width="7.85546875" style="63" customWidth="1"/>
    <col min="10753" max="10753" width="8.42578125" style="63" customWidth="1"/>
    <col min="10754" max="10754" width="10.7109375" style="63" customWidth="1"/>
    <col min="10755" max="10755" width="9.5703125" style="63" customWidth="1"/>
    <col min="10756" max="10757" width="11.5703125" style="63" customWidth="1"/>
    <col min="10758" max="10997" width="9.140625" style="63"/>
    <col min="10998" max="10998" width="6.42578125" style="63" customWidth="1"/>
    <col min="10999" max="10999" width="45" style="63" customWidth="1"/>
    <col min="11000" max="11000" width="11.85546875" style="63" customWidth="1"/>
    <col min="11001" max="11001" width="10.85546875" style="63" customWidth="1"/>
    <col min="11002" max="11002" width="6.28515625" style="63" customWidth="1"/>
    <col min="11003" max="11003" width="8.28515625" style="63" customWidth="1"/>
    <col min="11004" max="11004" width="9.5703125" style="63" customWidth="1"/>
    <col min="11005" max="11005" width="10.28515625" style="63" customWidth="1"/>
    <col min="11006" max="11006" width="12" style="63" customWidth="1"/>
    <col min="11007" max="11007" width="10.28515625" style="63" customWidth="1"/>
    <col min="11008" max="11008" width="7.85546875" style="63" customWidth="1"/>
    <col min="11009" max="11009" width="8.42578125" style="63" customWidth="1"/>
    <col min="11010" max="11010" width="10.7109375" style="63" customWidth="1"/>
    <col min="11011" max="11011" width="9.5703125" style="63" customWidth="1"/>
    <col min="11012" max="11013" width="11.5703125" style="63" customWidth="1"/>
    <col min="11014" max="11253" width="9.140625" style="63"/>
    <col min="11254" max="11254" width="6.42578125" style="63" customWidth="1"/>
    <col min="11255" max="11255" width="45" style="63" customWidth="1"/>
    <col min="11256" max="11256" width="11.85546875" style="63" customWidth="1"/>
    <col min="11257" max="11257" width="10.85546875" style="63" customWidth="1"/>
    <col min="11258" max="11258" width="6.28515625" style="63" customWidth="1"/>
    <col min="11259" max="11259" width="8.28515625" style="63" customWidth="1"/>
    <col min="11260" max="11260" width="9.5703125" style="63" customWidth="1"/>
    <col min="11261" max="11261" width="10.28515625" style="63" customWidth="1"/>
    <col min="11262" max="11262" width="12" style="63" customWidth="1"/>
    <col min="11263" max="11263" width="10.28515625" style="63" customWidth="1"/>
    <col min="11264" max="11264" width="7.85546875" style="63" customWidth="1"/>
    <col min="11265" max="11265" width="8.42578125" style="63" customWidth="1"/>
    <col min="11266" max="11266" width="10.7109375" style="63" customWidth="1"/>
    <col min="11267" max="11267" width="9.5703125" style="63" customWidth="1"/>
    <col min="11268" max="11269" width="11.5703125" style="63" customWidth="1"/>
    <col min="11270" max="11509" width="9.140625" style="63"/>
    <col min="11510" max="11510" width="6.42578125" style="63" customWidth="1"/>
    <col min="11511" max="11511" width="45" style="63" customWidth="1"/>
    <col min="11512" max="11512" width="11.85546875" style="63" customWidth="1"/>
    <col min="11513" max="11513" width="10.85546875" style="63" customWidth="1"/>
    <col min="11514" max="11514" width="6.28515625" style="63" customWidth="1"/>
    <col min="11515" max="11515" width="8.28515625" style="63" customWidth="1"/>
    <col min="11516" max="11516" width="9.5703125" style="63" customWidth="1"/>
    <col min="11517" max="11517" width="10.28515625" style="63" customWidth="1"/>
    <col min="11518" max="11518" width="12" style="63" customWidth="1"/>
    <col min="11519" max="11519" width="10.28515625" style="63" customWidth="1"/>
    <col min="11520" max="11520" width="7.85546875" style="63" customWidth="1"/>
    <col min="11521" max="11521" width="8.42578125" style="63" customWidth="1"/>
    <col min="11522" max="11522" width="10.7109375" style="63" customWidth="1"/>
    <col min="11523" max="11523" width="9.5703125" style="63" customWidth="1"/>
    <col min="11524" max="11525" width="11.5703125" style="63" customWidth="1"/>
    <col min="11526" max="11765" width="9.140625" style="63"/>
    <col min="11766" max="11766" width="6.42578125" style="63" customWidth="1"/>
    <col min="11767" max="11767" width="45" style="63" customWidth="1"/>
    <col min="11768" max="11768" width="11.85546875" style="63" customWidth="1"/>
    <col min="11769" max="11769" width="10.85546875" style="63" customWidth="1"/>
    <col min="11770" max="11770" width="6.28515625" style="63" customWidth="1"/>
    <col min="11771" max="11771" width="8.28515625" style="63" customWidth="1"/>
    <col min="11772" max="11772" width="9.5703125" style="63" customWidth="1"/>
    <col min="11773" max="11773" width="10.28515625" style="63" customWidth="1"/>
    <col min="11774" max="11774" width="12" style="63" customWidth="1"/>
    <col min="11775" max="11775" width="10.28515625" style="63" customWidth="1"/>
    <col min="11776" max="11776" width="7.85546875" style="63" customWidth="1"/>
    <col min="11777" max="11777" width="8.42578125" style="63" customWidth="1"/>
    <col min="11778" max="11778" width="10.7109375" style="63" customWidth="1"/>
    <col min="11779" max="11779" width="9.5703125" style="63" customWidth="1"/>
    <col min="11780" max="11781" width="11.5703125" style="63" customWidth="1"/>
    <col min="11782" max="12021" width="9.140625" style="63"/>
    <col min="12022" max="12022" width="6.42578125" style="63" customWidth="1"/>
    <col min="12023" max="12023" width="45" style="63" customWidth="1"/>
    <col min="12024" max="12024" width="11.85546875" style="63" customWidth="1"/>
    <col min="12025" max="12025" width="10.85546875" style="63" customWidth="1"/>
    <col min="12026" max="12026" width="6.28515625" style="63" customWidth="1"/>
    <col min="12027" max="12027" width="8.28515625" style="63" customWidth="1"/>
    <col min="12028" max="12028" width="9.5703125" style="63" customWidth="1"/>
    <col min="12029" max="12029" width="10.28515625" style="63" customWidth="1"/>
    <col min="12030" max="12030" width="12" style="63" customWidth="1"/>
    <col min="12031" max="12031" width="10.28515625" style="63" customWidth="1"/>
    <col min="12032" max="12032" width="7.85546875" style="63" customWidth="1"/>
    <col min="12033" max="12033" width="8.42578125" style="63" customWidth="1"/>
    <col min="12034" max="12034" width="10.7109375" style="63" customWidth="1"/>
    <col min="12035" max="12035" width="9.5703125" style="63" customWidth="1"/>
    <col min="12036" max="12037" width="11.5703125" style="63" customWidth="1"/>
    <col min="12038" max="12277" width="9.140625" style="63"/>
    <col min="12278" max="12278" width="6.42578125" style="63" customWidth="1"/>
    <col min="12279" max="12279" width="45" style="63" customWidth="1"/>
    <col min="12280" max="12280" width="11.85546875" style="63" customWidth="1"/>
    <col min="12281" max="12281" width="10.85546875" style="63" customWidth="1"/>
    <col min="12282" max="12282" width="6.28515625" style="63" customWidth="1"/>
    <col min="12283" max="12283" width="8.28515625" style="63" customWidth="1"/>
    <col min="12284" max="12284" width="9.5703125" style="63" customWidth="1"/>
    <col min="12285" max="12285" width="10.28515625" style="63" customWidth="1"/>
    <col min="12286" max="12286" width="12" style="63" customWidth="1"/>
    <col min="12287" max="12287" width="10.28515625" style="63" customWidth="1"/>
    <col min="12288" max="12288" width="7.85546875" style="63" customWidth="1"/>
    <col min="12289" max="12289" width="8.42578125" style="63" customWidth="1"/>
    <col min="12290" max="12290" width="10.7109375" style="63" customWidth="1"/>
    <col min="12291" max="12291" width="9.5703125" style="63" customWidth="1"/>
    <col min="12292" max="12293" width="11.5703125" style="63" customWidth="1"/>
    <col min="12294" max="12533" width="9.140625" style="63"/>
    <col min="12534" max="12534" width="6.42578125" style="63" customWidth="1"/>
    <col min="12535" max="12535" width="45" style="63" customWidth="1"/>
    <col min="12536" max="12536" width="11.85546875" style="63" customWidth="1"/>
    <col min="12537" max="12537" width="10.85546875" style="63" customWidth="1"/>
    <col min="12538" max="12538" width="6.28515625" style="63" customWidth="1"/>
    <col min="12539" max="12539" width="8.28515625" style="63" customWidth="1"/>
    <col min="12540" max="12540" width="9.5703125" style="63" customWidth="1"/>
    <col min="12541" max="12541" width="10.28515625" style="63" customWidth="1"/>
    <col min="12542" max="12542" width="12" style="63" customWidth="1"/>
    <col min="12543" max="12543" width="10.28515625" style="63" customWidth="1"/>
    <col min="12544" max="12544" width="7.85546875" style="63" customWidth="1"/>
    <col min="12545" max="12545" width="8.42578125" style="63" customWidth="1"/>
    <col min="12546" max="12546" width="10.7109375" style="63" customWidth="1"/>
    <col min="12547" max="12547" width="9.5703125" style="63" customWidth="1"/>
    <col min="12548" max="12549" width="11.5703125" style="63" customWidth="1"/>
    <col min="12550" max="12789" width="9.140625" style="63"/>
    <col min="12790" max="12790" width="6.42578125" style="63" customWidth="1"/>
    <col min="12791" max="12791" width="45" style="63" customWidth="1"/>
    <col min="12792" max="12792" width="11.85546875" style="63" customWidth="1"/>
    <col min="12793" max="12793" width="10.85546875" style="63" customWidth="1"/>
    <col min="12794" max="12794" width="6.28515625" style="63" customWidth="1"/>
    <col min="12795" max="12795" width="8.28515625" style="63" customWidth="1"/>
    <col min="12796" max="12796" width="9.5703125" style="63" customWidth="1"/>
    <col min="12797" max="12797" width="10.28515625" style="63" customWidth="1"/>
    <col min="12798" max="12798" width="12" style="63" customWidth="1"/>
    <col min="12799" max="12799" width="10.28515625" style="63" customWidth="1"/>
    <col min="12800" max="12800" width="7.85546875" style="63" customWidth="1"/>
    <col min="12801" max="12801" width="8.42578125" style="63" customWidth="1"/>
    <col min="12802" max="12802" width="10.7109375" style="63" customWidth="1"/>
    <col min="12803" max="12803" width="9.5703125" style="63" customWidth="1"/>
    <col min="12804" max="12805" width="11.5703125" style="63" customWidth="1"/>
    <col min="12806" max="13045" width="9.140625" style="63"/>
    <col min="13046" max="13046" width="6.42578125" style="63" customWidth="1"/>
    <col min="13047" max="13047" width="45" style="63" customWidth="1"/>
    <col min="13048" max="13048" width="11.85546875" style="63" customWidth="1"/>
    <col min="13049" max="13049" width="10.85546875" style="63" customWidth="1"/>
    <col min="13050" max="13050" width="6.28515625" style="63" customWidth="1"/>
    <col min="13051" max="13051" width="8.28515625" style="63" customWidth="1"/>
    <col min="13052" max="13052" width="9.5703125" style="63" customWidth="1"/>
    <col min="13053" max="13053" width="10.28515625" style="63" customWidth="1"/>
    <col min="13054" max="13054" width="12" style="63" customWidth="1"/>
    <col min="13055" max="13055" width="10.28515625" style="63" customWidth="1"/>
    <col min="13056" max="13056" width="7.85546875" style="63" customWidth="1"/>
    <col min="13057" max="13057" width="8.42578125" style="63" customWidth="1"/>
    <col min="13058" max="13058" width="10.7109375" style="63" customWidth="1"/>
    <col min="13059" max="13059" width="9.5703125" style="63" customWidth="1"/>
    <col min="13060" max="13061" width="11.5703125" style="63" customWidth="1"/>
    <col min="13062" max="13301" width="9.140625" style="63"/>
    <col min="13302" max="13302" width="6.42578125" style="63" customWidth="1"/>
    <col min="13303" max="13303" width="45" style="63" customWidth="1"/>
    <col min="13304" max="13304" width="11.85546875" style="63" customWidth="1"/>
    <col min="13305" max="13305" width="10.85546875" style="63" customWidth="1"/>
    <col min="13306" max="13306" width="6.28515625" style="63" customWidth="1"/>
    <col min="13307" max="13307" width="8.28515625" style="63" customWidth="1"/>
    <col min="13308" max="13308" width="9.5703125" style="63" customWidth="1"/>
    <col min="13309" max="13309" width="10.28515625" style="63" customWidth="1"/>
    <col min="13310" max="13310" width="12" style="63" customWidth="1"/>
    <col min="13311" max="13311" width="10.28515625" style="63" customWidth="1"/>
    <col min="13312" max="13312" width="7.85546875" style="63" customWidth="1"/>
    <col min="13313" max="13313" width="8.42578125" style="63" customWidth="1"/>
    <col min="13314" max="13314" width="10.7109375" style="63" customWidth="1"/>
    <col min="13315" max="13315" width="9.5703125" style="63" customWidth="1"/>
    <col min="13316" max="13317" width="11.5703125" style="63" customWidth="1"/>
    <col min="13318" max="13557" width="9.140625" style="63"/>
    <col min="13558" max="13558" width="6.42578125" style="63" customWidth="1"/>
    <col min="13559" max="13559" width="45" style="63" customWidth="1"/>
    <col min="13560" max="13560" width="11.85546875" style="63" customWidth="1"/>
    <col min="13561" max="13561" width="10.85546875" style="63" customWidth="1"/>
    <col min="13562" max="13562" width="6.28515625" style="63" customWidth="1"/>
    <col min="13563" max="13563" width="8.28515625" style="63" customWidth="1"/>
    <col min="13564" max="13564" width="9.5703125" style="63" customWidth="1"/>
    <col min="13565" max="13565" width="10.28515625" style="63" customWidth="1"/>
    <col min="13566" max="13566" width="12" style="63" customWidth="1"/>
    <col min="13567" max="13567" width="10.28515625" style="63" customWidth="1"/>
    <col min="13568" max="13568" width="7.85546875" style="63" customWidth="1"/>
    <col min="13569" max="13569" width="8.42578125" style="63" customWidth="1"/>
    <col min="13570" max="13570" width="10.7109375" style="63" customWidth="1"/>
    <col min="13571" max="13571" width="9.5703125" style="63" customWidth="1"/>
    <col min="13572" max="13573" width="11.5703125" style="63" customWidth="1"/>
    <col min="13574" max="13813" width="9.140625" style="63"/>
    <col min="13814" max="13814" width="6.42578125" style="63" customWidth="1"/>
    <col min="13815" max="13815" width="45" style="63" customWidth="1"/>
    <col min="13816" max="13816" width="11.85546875" style="63" customWidth="1"/>
    <col min="13817" max="13817" width="10.85546875" style="63" customWidth="1"/>
    <col min="13818" max="13818" width="6.28515625" style="63" customWidth="1"/>
    <col min="13819" max="13819" width="8.28515625" style="63" customWidth="1"/>
    <col min="13820" max="13820" width="9.5703125" style="63" customWidth="1"/>
    <col min="13821" max="13821" width="10.28515625" style="63" customWidth="1"/>
    <col min="13822" max="13822" width="12" style="63" customWidth="1"/>
    <col min="13823" max="13823" width="10.28515625" style="63" customWidth="1"/>
    <col min="13824" max="13824" width="7.85546875" style="63" customWidth="1"/>
    <col min="13825" max="13825" width="8.42578125" style="63" customWidth="1"/>
    <col min="13826" max="13826" width="10.7109375" style="63" customWidth="1"/>
    <col min="13827" max="13827" width="9.5703125" style="63" customWidth="1"/>
    <col min="13828" max="13829" width="11.5703125" style="63" customWidth="1"/>
    <col min="13830" max="14069" width="9.140625" style="63"/>
    <col min="14070" max="14070" width="6.42578125" style="63" customWidth="1"/>
    <col min="14071" max="14071" width="45" style="63" customWidth="1"/>
    <col min="14072" max="14072" width="11.85546875" style="63" customWidth="1"/>
    <col min="14073" max="14073" width="10.85546875" style="63" customWidth="1"/>
    <col min="14074" max="14074" width="6.28515625" style="63" customWidth="1"/>
    <col min="14075" max="14075" width="8.28515625" style="63" customWidth="1"/>
    <col min="14076" max="14076" width="9.5703125" style="63" customWidth="1"/>
    <col min="14077" max="14077" width="10.28515625" style="63" customWidth="1"/>
    <col min="14078" max="14078" width="12" style="63" customWidth="1"/>
    <col min="14079" max="14079" width="10.28515625" style="63" customWidth="1"/>
    <col min="14080" max="14080" width="7.85546875" style="63" customWidth="1"/>
    <col min="14081" max="14081" width="8.42578125" style="63" customWidth="1"/>
    <col min="14082" max="14082" width="10.7109375" style="63" customWidth="1"/>
    <col min="14083" max="14083" width="9.5703125" style="63" customWidth="1"/>
    <col min="14084" max="14085" width="11.5703125" style="63" customWidth="1"/>
    <col min="14086" max="14325" width="9.140625" style="63"/>
    <col min="14326" max="14326" width="6.42578125" style="63" customWidth="1"/>
    <col min="14327" max="14327" width="45" style="63" customWidth="1"/>
    <col min="14328" max="14328" width="11.85546875" style="63" customWidth="1"/>
    <col min="14329" max="14329" width="10.85546875" style="63" customWidth="1"/>
    <col min="14330" max="14330" width="6.28515625" style="63" customWidth="1"/>
    <col min="14331" max="14331" width="8.28515625" style="63" customWidth="1"/>
    <col min="14332" max="14332" width="9.5703125" style="63" customWidth="1"/>
    <col min="14333" max="14333" width="10.28515625" style="63" customWidth="1"/>
    <col min="14334" max="14334" width="12" style="63" customWidth="1"/>
    <col min="14335" max="14335" width="10.28515625" style="63" customWidth="1"/>
    <col min="14336" max="14336" width="7.85546875" style="63" customWidth="1"/>
    <col min="14337" max="14337" width="8.42578125" style="63" customWidth="1"/>
    <col min="14338" max="14338" width="10.7109375" style="63" customWidth="1"/>
    <col min="14339" max="14339" width="9.5703125" style="63" customWidth="1"/>
    <col min="14340" max="14341" width="11.5703125" style="63" customWidth="1"/>
    <col min="14342" max="14581" width="9.140625" style="63"/>
    <col min="14582" max="14582" width="6.42578125" style="63" customWidth="1"/>
    <col min="14583" max="14583" width="45" style="63" customWidth="1"/>
    <col min="14584" max="14584" width="11.85546875" style="63" customWidth="1"/>
    <col min="14585" max="14585" width="10.85546875" style="63" customWidth="1"/>
    <col min="14586" max="14586" width="6.28515625" style="63" customWidth="1"/>
    <col min="14587" max="14587" width="8.28515625" style="63" customWidth="1"/>
    <col min="14588" max="14588" width="9.5703125" style="63" customWidth="1"/>
    <col min="14589" max="14589" width="10.28515625" style="63" customWidth="1"/>
    <col min="14590" max="14590" width="12" style="63" customWidth="1"/>
    <col min="14591" max="14591" width="10.28515625" style="63" customWidth="1"/>
    <col min="14592" max="14592" width="7.85546875" style="63" customWidth="1"/>
    <col min="14593" max="14593" width="8.42578125" style="63" customWidth="1"/>
    <col min="14594" max="14594" width="10.7109375" style="63" customWidth="1"/>
    <col min="14595" max="14595" width="9.5703125" style="63" customWidth="1"/>
    <col min="14596" max="14597" width="11.5703125" style="63" customWidth="1"/>
    <col min="14598" max="14837" width="9.140625" style="63"/>
    <col min="14838" max="14838" width="6.42578125" style="63" customWidth="1"/>
    <col min="14839" max="14839" width="45" style="63" customWidth="1"/>
    <col min="14840" max="14840" width="11.85546875" style="63" customWidth="1"/>
    <col min="14841" max="14841" width="10.85546875" style="63" customWidth="1"/>
    <col min="14842" max="14842" width="6.28515625" style="63" customWidth="1"/>
    <col min="14843" max="14843" width="8.28515625" style="63" customWidth="1"/>
    <col min="14844" max="14844" width="9.5703125" style="63" customWidth="1"/>
    <col min="14845" max="14845" width="10.28515625" style="63" customWidth="1"/>
    <col min="14846" max="14846" width="12" style="63" customWidth="1"/>
    <col min="14847" max="14847" width="10.28515625" style="63" customWidth="1"/>
    <col min="14848" max="14848" width="7.85546875" style="63" customWidth="1"/>
    <col min="14849" max="14849" width="8.42578125" style="63" customWidth="1"/>
    <col min="14850" max="14850" width="10.7109375" style="63" customWidth="1"/>
    <col min="14851" max="14851" width="9.5703125" style="63" customWidth="1"/>
    <col min="14852" max="14853" width="11.5703125" style="63" customWidth="1"/>
    <col min="14854" max="15093" width="9.140625" style="63"/>
    <col min="15094" max="15094" width="6.42578125" style="63" customWidth="1"/>
    <col min="15095" max="15095" width="45" style="63" customWidth="1"/>
    <col min="15096" max="15096" width="11.85546875" style="63" customWidth="1"/>
    <col min="15097" max="15097" width="10.85546875" style="63" customWidth="1"/>
    <col min="15098" max="15098" width="6.28515625" style="63" customWidth="1"/>
    <col min="15099" max="15099" width="8.28515625" style="63" customWidth="1"/>
    <col min="15100" max="15100" width="9.5703125" style="63" customWidth="1"/>
    <col min="15101" max="15101" width="10.28515625" style="63" customWidth="1"/>
    <col min="15102" max="15102" width="12" style="63" customWidth="1"/>
    <col min="15103" max="15103" width="10.28515625" style="63" customWidth="1"/>
    <col min="15104" max="15104" width="7.85546875" style="63" customWidth="1"/>
    <col min="15105" max="15105" width="8.42578125" style="63" customWidth="1"/>
    <col min="15106" max="15106" width="10.7109375" style="63" customWidth="1"/>
    <col min="15107" max="15107" width="9.5703125" style="63" customWidth="1"/>
    <col min="15108" max="15109" width="11.5703125" style="63" customWidth="1"/>
    <col min="15110" max="15349" width="9.140625" style="63"/>
    <col min="15350" max="15350" width="6.42578125" style="63" customWidth="1"/>
    <col min="15351" max="15351" width="45" style="63" customWidth="1"/>
    <col min="15352" max="15352" width="11.85546875" style="63" customWidth="1"/>
    <col min="15353" max="15353" width="10.85546875" style="63" customWidth="1"/>
    <col min="15354" max="15354" width="6.28515625" style="63" customWidth="1"/>
    <col min="15355" max="15355" width="8.28515625" style="63" customWidth="1"/>
    <col min="15356" max="15356" width="9.5703125" style="63" customWidth="1"/>
    <col min="15357" max="15357" width="10.28515625" style="63" customWidth="1"/>
    <col min="15358" max="15358" width="12" style="63" customWidth="1"/>
    <col min="15359" max="15359" width="10.28515625" style="63" customWidth="1"/>
    <col min="15360" max="15360" width="7.85546875" style="63" customWidth="1"/>
    <col min="15361" max="15361" width="8.42578125" style="63" customWidth="1"/>
    <col min="15362" max="15362" width="10.7109375" style="63" customWidth="1"/>
    <col min="15363" max="15363" width="9.5703125" style="63" customWidth="1"/>
    <col min="15364" max="15365" width="11.5703125" style="63" customWidth="1"/>
    <col min="15366" max="15605" width="9.140625" style="63"/>
    <col min="15606" max="15606" width="6.42578125" style="63" customWidth="1"/>
    <col min="15607" max="15607" width="45" style="63" customWidth="1"/>
    <col min="15608" max="15608" width="11.85546875" style="63" customWidth="1"/>
    <col min="15609" max="15609" width="10.85546875" style="63" customWidth="1"/>
    <col min="15610" max="15610" width="6.28515625" style="63" customWidth="1"/>
    <col min="15611" max="15611" width="8.28515625" style="63" customWidth="1"/>
    <col min="15612" max="15612" width="9.5703125" style="63" customWidth="1"/>
    <col min="15613" max="15613" width="10.28515625" style="63" customWidth="1"/>
    <col min="15614" max="15614" width="12" style="63" customWidth="1"/>
    <col min="15615" max="15615" width="10.28515625" style="63" customWidth="1"/>
    <col min="15616" max="15616" width="7.85546875" style="63" customWidth="1"/>
    <col min="15617" max="15617" width="8.42578125" style="63" customWidth="1"/>
    <col min="15618" max="15618" width="10.7109375" style="63" customWidth="1"/>
    <col min="15619" max="15619" width="9.5703125" style="63" customWidth="1"/>
    <col min="15620" max="15621" width="11.5703125" style="63" customWidth="1"/>
    <col min="15622" max="15861" width="9.140625" style="63"/>
    <col min="15862" max="15862" width="6.42578125" style="63" customWidth="1"/>
    <col min="15863" max="15863" width="45" style="63" customWidth="1"/>
    <col min="15864" max="15864" width="11.85546875" style="63" customWidth="1"/>
    <col min="15865" max="15865" width="10.85546875" style="63" customWidth="1"/>
    <col min="15866" max="15866" width="6.28515625" style="63" customWidth="1"/>
    <col min="15867" max="15867" width="8.28515625" style="63" customWidth="1"/>
    <col min="15868" max="15868" width="9.5703125" style="63" customWidth="1"/>
    <col min="15869" max="15869" width="10.28515625" style="63" customWidth="1"/>
    <col min="15870" max="15870" width="12" style="63" customWidth="1"/>
    <col min="15871" max="15871" width="10.28515625" style="63" customWidth="1"/>
    <col min="15872" max="15872" width="7.85546875" style="63" customWidth="1"/>
    <col min="15873" max="15873" width="8.42578125" style="63" customWidth="1"/>
    <col min="15874" max="15874" width="10.7109375" style="63" customWidth="1"/>
    <col min="15875" max="15875" width="9.5703125" style="63" customWidth="1"/>
    <col min="15876" max="15877" width="11.5703125" style="63" customWidth="1"/>
    <col min="15878" max="16117" width="9.140625" style="63"/>
    <col min="16118" max="16118" width="6.42578125" style="63" customWidth="1"/>
    <col min="16119" max="16119" width="45" style="63" customWidth="1"/>
    <col min="16120" max="16120" width="11.85546875" style="63" customWidth="1"/>
    <col min="16121" max="16121" width="10.85546875" style="63" customWidth="1"/>
    <col min="16122" max="16122" width="6.28515625" style="63" customWidth="1"/>
    <col min="16123" max="16123" width="8.28515625" style="63" customWidth="1"/>
    <col min="16124" max="16124" width="9.5703125" style="63" customWidth="1"/>
    <col min="16125" max="16125" width="10.28515625" style="63" customWidth="1"/>
    <col min="16126" max="16126" width="12" style="63" customWidth="1"/>
    <col min="16127" max="16127" width="10.28515625" style="63" customWidth="1"/>
    <col min="16128" max="16128" width="7.85546875" style="63" customWidth="1"/>
    <col min="16129" max="16129" width="8.42578125" style="63" customWidth="1"/>
    <col min="16130" max="16130" width="10.7109375" style="63" customWidth="1"/>
    <col min="16131" max="16131" width="9.5703125" style="63" customWidth="1"/>
    <col min="16132" max="16133" width="11.5703125" style="63" customWidth="1"/>
    <col min="16134" max="16384" width="9.140625" style="63"/>
  </cols>
  <sheetData>
    <row r="1" spans="1:16" ht="25.5" customHeight="1" x14ac:dyDescent="0.2">
      <c r="A1" s="61"/>
      <c r="B1" s="232" t="s">
        <v>292</v>
      </c>
      <c r="C1" s="232"/>
      <c r="D1" s="62"/>
      <c r="O1" s="63" t="s">
        <v>99</v>
      </c>
    </row>
    <row r="2" spans="1:16" ht="65.25" customHeight="1" x14ac:dyDescent="0.2">
      <c r="A2" s="64" t="s">
        <v>100</v>
      </c>
      <c r="B2" s="65" t="s">
        <v>2</v>
      </c>
      <c r="C2" s="66" t="s">
        <v>101</v>
      </c>
      <c r="D2" s="66" t="s">
        <v>293</v>
      </c>
      <c r="E2" s="66" t="s">
        <v>102</v>
      </c>
      <c r="F2" s="66" t="s">
        <v>293</v>
      </c>
      <c r="G2" s="66" t="s">
        <v>103</v>
      </c>
      <c r="H2" s="66" t="s">
        <v>293</v>
      </c>
      <c r="I2" s="66" t="s">
        <v>104</v>
      </c>
      <c r="J2" s="66" t="s">
        <v>293</v>
      </c>
      <c r="K2" s="66" t="s">
        <v>105</v>
      </c>
      <c r="L2" s="66" t="s">
        <v>293</v>
      </c>
      <c r="M2" s="66" t="s">
        <v>106</v>
      </c>
      <c r="N2" s="66" t="s">
        <v>293</v>
      </c>
      <c r="O2" s="66" t="s">
        <v>107</v>
      </c>
      <c r="P2" s="66" t="s">
        <v>269</v>
      </c>
    </row>
    <row r="3" spans="1:16" x14ac:dyDescent="0.2">
      <c r="A3" s="67">
        <v>1</v>
      </c>
      <c r="B3" s="67">
        <v>2</v>
      </c>
      <c r="C3" s="67">
        <v>3</v>
      </c>
      <c r="D3" s="67">
        <v>5</v>
      </c>
      <c r="E3" s="67">
        <v>6</v>
      </c>
      <c r="F3" s="67">
        <v>7</v>
      </c>
      <c r="G3" s="67">
        <v>8</v>
      </c>
      <c r="H3" s="67"/>
      <c r="I3" s="67"/>
      <c r="J3" s="67"/>
      <c r="K3" s="67"/>
      <c r="L3" s="67"/>
      <c r="M3" s="67"/>
      <c r="N3" s="67"/>
      <c r="O3" s="67"/>
      <c r="P3" s="68"/>
    </row>
    <row r="4" spans="1:16" x14ac:dyDescent="0.2">
      <c r="A4" s="69" t="s">
        <v>3</v>
      </c>
      <c r="B4" s="70" t="s">
        <v>108</v>
      </c>
      <c r="C4" s="71">
        <f>G4+I4+K4+M4</f>
        <v>764544</v>
      </c>
      <c r="D4" s="72">
        <f>H4+J4+L4+N4</f>
        <v>653925</v>
      </c>
      <c r="E4" s="71">
        <f>E5+E65</f>
        <v>0</v>
      </c>
      <c r="F4" s="71"/>
      <c r="G4" s="71">
        <f t="shared" ref="G4:O4" si="0">G5+G65</f>
        <v>444034</v>
      </c>
      <c r="H4" s="71">
        <f t="shared" si="0"/>
        <v>383489</v>
      </c>
      <c r="I4" s="71">
        <f t="shared" si="0"/>
        <v>180562</v>
      </c>
      <c r="J4" s="71">
        <f t="shared" si="0"/>
        <v>162255</v>
      </c>
      <c r="K4" s="71">
        <f t="shared" si="0"/>
        <v>11705</v>
      </c>
      <c r="L4" s="71">
        <f>L5+L65</f>
        <v>10621</v>
      </c>
      <c r="M4" s="71">
        <f t="shared" si="0"/>
        <v>128243</v>
      </c>
      <c r="N4" s="71">
        <f>N5+N65</f>
        <v>97560</v>
      </c>
      <c r="O4" s="71">
        <f t="shared" si="0"/>
        <v>124</v>
      </c>
      <c r="P4" s="73"/>
    </row>
    <row r="5" spans="1:16" x14ac:dyDescent="0.2">
      <c r="A5" s="74" t="s">
        <v>10</v>
      </c>
      <c r="B5" s="75" t="s">
        <v>109</v>
      </c>
      <c r="C5" s="76">
        <f>G5+I5+K5+M5</f>
        <v>744779</v>
      </c>
      <c r="D5" s="77">
        <f>H5+J5+L5+N5</f>
        <v>641737</v>
      </c>
      <c r="E5" s="76">
        <f>E7+E8+E11+E13+E17+E19+E21+E28+E31+E38+E41+E44+E52+E56+E59+E61</f>
        <v>0</v>
      </c>
      <c r="F5" s="76"/>
      <c r="G5" s="76">
        <f>G7+G8+G11+G13+G17+G19+G21+G28+G31+G38+G41+G44+G52+G56+G59+G61</f>
        <v>444034</v>
      </c>
      <c r="H5" s="76">
        <f>H6+H11+H13+H17+H19+H21+H28+H31+H38+H41+H44+H52+H56+H59</f>
        <v>383489</v>
      </c>
      <c r="I5" s="76">
        <f>I7+I8+I11+I13+I17+I19+I21+I28+I31+I38+I41+I44+I52+I56+I59+I61</f>
        <v>180562</v>
      </c>
      <c r="J5" s="76">
        <f>J6+J11+J13+J17+J19+J21+J28+J31+J38+J41+J44+J52</f>
        <v>162255</v>
      </c>
      <c r="K5" s="76">
        <f>K31+K41</f>
        <v>4062</v>
      </c>
      <c r="L5" s="76">
        <f>L31+L41</f>
        <v>3031</v>
      </c>
      <c r="M5" s="76">
        <f>M6+M11+M13+M17+M19+M21+M28+M31+M38+M41+M44+M52+M56+M61+M63</f>
        <v>116121</v>
      </c>
      <c r="N5" s="76">
        <f>N6+N11+N13+N17+N19+N21+N28+N31+N38+N41+N44+N52+N56+N59+N61+N63</f>
        <v>92962</v>
      </c>
      <c r="O5" s="76">
        <f>O7+O8+O11+O13+O17+O19+O21+O28+O31+O38+O41+O44+O52+O56+O59+O61</f>
        <v>124</v>
      </c>
      <c r="P5" s="78"/>
    </row>
    <row r="6" spans="1:16" x14ac:dyDescent="0.2">
      <c r="A6" s="80">
        <v>1</v>
      </c>
      <c r="B6" s="81" t="s">
        <v>110</v>
      </c>
      <c r="C6" s="82">
        <f>E6+G6+M6+O6+I6</f>
        <v>423592</v>
      </c>
      <c r="D6" s="83">
        <f>D7+D8</f>
        <v>388613</v>
      </c>
      <c r="E6" s="82">
        <f>E7</f>
        <v>0</v>
      </c>
      <c r="F6" s="82"/>
      <c r="G6" s="82">
        <f>G7+G8</f>
        <v>271067</v>
      </c>
      <c r="H6" s="82">
        <f>H7+H8</f>
        <v>243077</v>
      </c>
      <c r="I6" s="82">
        <f>I7+I8</f>
        <v>122025</v>
      </c>
      <c r="J6" s="82">
        <f>J7+J8</f>
        <v>114115</v>
      </c>
      <c r="K6" s="82">
        <f>K7+K8</f>
        <v>0</v>
      </c>
      <c r="L6" s="82"/>
      <c r="M6" s="82">
        <f>M7+M8</f>
        <v>30500</v>
      </c>
      <c r="N6" s="82">
        <f>N7+N8</f>
        <v>31421</v>
      </c>
      <c r="O6" s="82">
        <f>O7</f>
        <v>0</v>
      </c>
      <c r="P6" s="84"/>
    </row>
    <row r="7" spans="1:16" x14ac:dyDescent="0.2">
      <c r="A7" s="85" t="s">
        <v>111</v>
      </c>
      <c r="B7" s="86" t="s">
        <v>112</v>
      </c>
      <c r="C7" s="87">
        <f>E7+G7+M7+O7+I7</f>
        <v>363247</v>
      </c>
      <c r="D7" s="88">
        <f t="shared" ref="D7:D62" si="1">H7+J7+L7+N7</f>
        <v>337471</v>
      </c>
      <c r="E7" s="89"/>
      <c r="F7" s="89"/>
      <c r="G7" s="89">
        <v>233247</v>
      </c>
      <c r="H7" s="89">
        <v>211113</v>
      </c>
      <c r="I7" s="89">
        <v>104000</v>
      </c>
      <c r="J7" s="89">
        <v>99121</v>
      </c>
      <c r="K7" s="89"/>
      <c r="L7" s="89"/>
      <c r="M7" s="89">
        <v>26000</v>
      </c>
      <c r="N7" s="89">
        <v>27237</v>
      </c>
      <c r="O7" s="89"/>
      <c r="P7" s="90"/>
    </row>
    <row r="8" spans="1:16" x14ac:dyDescent="0.2">
      <c r="A8" s="85" t="s">
        <v>113</v>
      </c>
      <c r="B8" s="86" t="s">
        <v>114</v>
      </c>
      <c r="C8" s="89">
        <f>G8+I8+M8</f>
        <v>60345</v>
      </c>
      <c r="D8" s="88">
        <f t="shared" si="1"/>
        <v>51142</v>
      </c>
      <c r="E8" s="89">
        <f>E9+E10</f>
        <v>0</v>
      </c>
      <c r="F8" s="89"/>
      <c r="G8" s="89">
        <f>G9+G10</f>
        <v>37820</v>
      </c>
      <c r="H8" s="89">
        <f>SUM(H9:H10)</f>
        <v>31964</v>
      </c>
      <c r="I8" s="89">
        <f>I9+I10</f>
        <v>18025</v>
      </c>
      <c r="J8" s="89">
        <f>SUM(J9:J10)</f>
        <v>14994</v>
      </c>
      <c r="K8" s="89"/>
      <c r="L8" s="89"/>
      <c r="M8" s="89">
        <f>M9+M10</f>
        <v>4500</v>
      </c>
      <c r="N8" s="89">
        <f>SUM(N9:N10)</f>
        <v>4184</v>
      </c>
      <c r="O8" s="89">
        <f>O9+O10</f>
        <v>0</v>
      </c>
      <c r="P8" s="90"/>
    </row>
    <row r="9" spans="1:16" ht="25.5" x14ac:dyDescent="0.2">
      <c r="A9" s="91" t="s">
        <v>115</v>
      </c>
      <c r="B9" s="92" t="s">
        <v>116</v>
      </c>
      <c r="C9" s="93">
        <f>E9+G9+M9+O9+I9</f>
        <v>41087</v>
      </c>
      <c r="D9" s="94">
        <f t="shared" si="1"/>
        <v>33758</v>
      </c>
      <c r="E9" s="93"/>
      <c r="F9" s="93"/>
      <c r="G9" s="93">
        <v>25783</v>
      </c>
      <c r="H9" s="93">
        <v>21097</v>
      </c>
      <c r="I9" s="93">
        <v>12304</v>
      </c>
      <c r="J9" s="93">
        <v>9897</v>
      </c>
      <c r="K9" s="93"/>
      <c r="L9" s="93"/>
      <c r="M9" s="93">
        <v>3000</v>
      </c>
      <c r="N9" s="93">
        <v>2764</v>
      </c>
      <c r="O9" s="95"/>
      <c r="P9" s="68"/>
    </row>
    <row r="10" spans="1:16" x14ac:dyDescent="0.2">
      <c r="A10" s="96" t="s">
        <v>117</v>
      </c>
      <c r="B10" s="97" t="s">
        <v>118</v>
      </c>
      <c r="C10" s="93">
        <f>E10+G10+M10+O10+I10</f>
        <v>19258</v>
      </c>
      <c r="D10" s="94">
        <f t="shared" si="1"/>
        <v>17384</v>
      </c>
      <c r="E10" s="93"/>
      <c r="F10" s="93"/>
      <c r="G10" s="93">
        <v>12037</v>
      </c>
      <c r="H10" s="93">
        <v>10867</v>
      </c>
      <c r="I10" s="93">
        <v>5721</v>
      </c>
      <c r="J10" s="93">
        <v>5097</v>
      </c>
      <c r="K10" s="93"/>
      <c r="L10" s="93"/>
      <c r="M10" s="93">
        <v>1500</v>
      </c>
      <c r="N10" s="93">
        <v>1420</v>
      </c>
      <c r="O10" s="95"/>
      <c r="P10" s="68"/>
    </row>
    <row r="11" spans="1:16" x14ac:dyDescent="0.2">
      <c r="A11" s="98" t="s">
        <v>119</v>
      </c>
      <c r="B11" s="99" t="s">
        <v>18</v>
      </c>
      <c r="C11" s="100">
        <f>E11+G11+M11+O11</f>
        <v>750</v>
      </c>
      <c r="D11" s="101">
        <f t="shared" si="1"/>
        <v>730</v>
      </c>
      <c r="E11" s="100">
        <f>E12</f>
        <v>0</v>
      </c>
      <c r="F11" s="100"/>
      <c r="G11" s="100">
        <f>G12</f>
        <v>0</v>
      </c>
      <c r="H11" s="100"/>
      <c r="I11" s="100">
        <f>I12</f>
        <v>0</v>
      </c>
      <c r="J11" s="100"/>
      <c r="K11" s="100">
        <f>K12</f>
        <v>0</v>
      </c>
      <c r="L11" s="100"/>
      <c r="M11" s="100">
        <f>M12</f>
        <v>750</v>
      </c>
      <c r="N11" s="100">
        <v>730</v>
      </c>
      <c r="O11" s="100">
        <f>O12</f>
        <v>0</v>
      </c>
      <c r="P11" s="84"/>
    </row>
    <row r="12" spans="1:16" x14ac:dyDescent="0.2">
      <c r="A12" s="96" t="s">
        <v>120</v>
      </c>
      <c r="B12" s="97" t="s">
        <v>121</v>
      </c>
      <c r="C12" s="93">
        <f>E12+G12+M12+O12</f>
        <v>750</v>
      </c>
      <c r="D12" s="94">
        <f t="shared" si="1"/>
        <v>730</v>
      </c>
      <c r="E12" s="93"/>
      <c r="F12" s="93"/>
      <c r="G12" s="93"/>
      <c r="H12" s="93"/>
      <c r="I12" s="93"/>
      <c r="J12" s="93"/>
      <c r="K12" s="93"/>
      <c r="L12" s="93"/>
      <c r="M12" s="93">
        <v>750</v>
      </c>
      <c r="N12" s="93">
        <v>730</v>
      </c>
      <c r="O12" s="95"/>
      <c r="P12" s="68"/>
    </row>
    <row r="13" spans="1:16" x14ac:dyDescent="0.2">
      <c r="A13" s="80">
        <v>3</v>
      </c>
      <c r="B13" s="81" t="s">
        <v>122</v>
      </c>
      <c r="C13" s="102">
        <f>E13+G13+K13+M13+I13</f>
        <v>8525</v>
      </c>
      <c r="D13" s="101">
        <f t="shared" si="1"/>
        <v>2259</v>
      </c>
      <c r="E13" s="102">
        <f>E14+E15+E16</f>
        <v>0</v>
      </c>
      <c r="F13" s="102"/>
      <c r="G13" s="102">
        <f>G14+G15+G16</f>
        <v>8175</v>
      </c>
      <c r="H13" s="102">
        <f>SUM(H14:H16)</f>
        <v>1968</v>
      </c>
      <c r="I13" s="102">
        <f>I14+I15+I16</f>
        <v>200</v>
      </c>
      <c r="J13" s="102">
        <f>SUM(J14:J16)</f>
        <v>162</v>
      </c>
      <c r="K13" s="102">
        <f>K14+K15+K16</f>
        <v>0</v>
      </c>
      <c r="L13" s="102"/>
      <c r="M13" s="102">
        <f>M14+M15+M16</f>
        <v>150</v>
      </c>
      <c r="N13" s="102">
        <f>SUM(N14:N16)</f>
        <v>129</v>
      </c>
      <c r="O13" s="102">
        <f>O14+O15+O16</f>
        <v>0</v>
      </c>
      <c r="P13" s="84"/>
    </row>
    <row r="14" spans="1:16" ht="25.5" x14ac:dyDescent="0.2">
      <c r="A14" s="103" t="s">
        <v>123</v>
      </c>
      <c r="B14" s="104" t="s">
        <v>124</v>
      </c>
      <c r="C14" s="105">
        <f>E14+G14+K14+M14+I14</f>
        <v>257</v>
      </c>
      <c r="D14" s="94">
        <f t="shared" si="1"/>
        <v>0</v>
      </c>
      <c r="E14" s="93">
        <v>0</v>
      </c>
      <c r="F14" s="93"/>
      <c r="G14" s="93">
        <v>257</v>
      </c>
      <c r="H14" s="93"/>
      <c r="I14" s="93"/>
      <c r="J14" s="93"/>
      <c r="K14" s="93"/>
      <c r="L14" s="93"/>
      <c r="M14" s="93"/>
      <c r="N14" s="93"/>
      <c r="O14" s="106"/>
      <c r="P14" s="68"/>
    </row>
    <row r="15" spans="1:16" x14ac:dyDescent="0.2">
      <c r="A15" s="103" t="s">
        <v>125</v>
      </c>
      <c r="B15" s="104" t="s">
        <v>126</v>
      </c>
      <c r="C15" s="105">
        <f>E15+G15+K15+M15+I15</f>
        <v>7618</v>
      </c>
      <c r="D15" s="94">
        <f t="shared" si="1"/>
        <v>1711</v>
      </c>
      <c r="E15" s="93"/>
      <c r="F15" s="93"/>
      <c r="G15" s="93">
        <v>7618</v>
      </c>
      <c r="H15" s="93">
        <v>1711</v>
      </c>
      <c r="I15" s="93"/>
      <c r="J15" s="93"/>
      <c r="K15" s="93"/>
      <c r="L15" s="93"/>
      <c r="M15" s="93"/>
      <c r="N15" s="93"/>
      <c r="O15" s="106"/>
      <c r="P15" s="68"/>
    </row>
    <row r="16" spans="1:16" ht="25.5" x14ac:dyDescent="0.2">
      <c r="A16" s="107" t="s">
        <v>127</v>
      </c>
      <c r="B16" s="92" t="s">
        <v>128</v>
      </c>
      <c r="C16" s="105">
        <f>G16+I16+K16+M16</f>
        <v>650</v>
      </c>
      <c r="D16" s="94">
        <f t="shared" si="1"/>
        <v>548</v>
      </c>
      <c r="E16" s="93"/>
      <c r="F16" s="93"/>
      <c r="G16" s="93">
        <v>300</v>
      </c>
      <c r="H16" s="93">
        <v>257</v>
      </c>
      <c r="I16" s="93">
        <v>200</v>
      </c>
      <c r="J16" s="93">
        <v>162</v>
      </c>
      <c r="K16" s="93"/>
      <c r="L16" s="93"/>
      <c r="M16" s="93">
        <v>150</v>
      </c>
      <c r="N16" s="93">
        <v>129</v>
      </c>
      <c r="O16" s="93"/>
      <c r="P16" s="68"/>
    </row>
    <row r="17" spans="1:16" x14ac:dyDescent="0.2">
      <c r="A17" s="80">
        <v>4</v>
      </c>
      <c r="B17" s="81" t="s">
        <v>22</v>
      </c>
      <c r="C17" s="102">
        <f>E17+G17+M17+O17+I17</f>
        <v>16525</v>
      </c>
      <c r="D17" s="101">
        <f t="shared" si="1"/>
        <v>14689</v>
      </c>
      <c r="E17" s="102">
        <f>E18</f>
        <v>0</v>
      </c>
      <c r="F17" s="102"/>
      <c r="G17" s="102">
        <f>G18</f>
        <v>8125</v>
      </c>
      <c r="H17" s="102">
        <f>H18</f>
        <v>8036</v>
      </c>
      <c r="I17" s="102">
        <f>I18</f>
        <v>5760</v>
      </c>
      <c r="J17" s="102">
        <f>J18</f>
        <v>5058</v>
      </c>
      <c r="K17" s="102">
        <f>K18</f>
        <v>0</v>
      </c>
      <c r="L17" s="102"/>
      <c r="M17" s="102">
        <f>M18</f>
        <v>2640</v>
      </c>
      <c r="N17" s="102">
        <f>N18</f>
        <v>1595</v>
      </c>
      <c r="O17" s="102">
        <f>O18</f>
        <v>0</v>
      </c>
      <c r="P17" s="84"/>
    </row>
    <row r="18" spans="1:16" x14ac:dyDescent="0.2">
      <c r="A18" s="91" t="s">
        <v>129</v>
      </c>
      <c r="B18" s="92" t="s">
        <v>130</v>
      </c>
      <c r="C18" s="105">
        <f>G18+I18+M18</f>
        <v>16525</v>
      </c>
      <c r="D18" s="94">
        <f t="shared" si="1"/>
        <v>14689</v>
      </c>
      <c r="E18" s="93"/>
      <c r="F18" s="93"/>
      <c r="G18" s="93">
        <v>8125</v>
      </c>
      <c r="H18" s="93">
        <v>8036</v>
      </c>
      <c r="I18" s="93">
        <v>5760</v>
      </c>
      <c r="J18" s="93">
        <v>5058</v>
      </c>
      <c r="K18" s="93"/>
      <c r="L18" s="93"/>
      <c r="M18" s="93">
        <v>2640</v>
      </c>
      <c r="N18" s="93">
        <v>1595</v>
      </c>
      <c r="O18" s="93"/>
      <c r="P18" s="68"/>
    </row>
    <row r="19" spans="1:16" x14ac:dyDescent="0.2">
      <c r="A19" s="80">
        <v>5</v>
      </c>
      <c r="B19" s="81" t="s">
        <v>23</v>
      </c>
      <c r="C19" s="102">
        <f>SUM(G19:M19)</f>
        <v>8243</v>
      </c>
      <c r="D19" s="101">
        <f t="shared" si="1"/>
        <v>4104</v>
      </c>
      <c r="E19" s="102">
        <f>E20</f>
        <v>0</v>
      </c>
      <c r="F19" s="102"/>
      <c r="G19" s="102">
        <f>G20</f>
        <v>2271</v>
      </c>
      <c r="H19" s="102">
        <f>SUM(H20)</f>
        <v>2363</v>
      </c>
      <c r="I19" s="102">
        <f>I20</f>
        <v>425</v>
      </c>
      <c r="J19" s="102">
        <f>J20</f>
        <v>184</v>
      </c>
      <c r="K19" s="102">
        <f>K20</f>
        <v>0</v>
      </c>
      <c r="L19" s="102"/>
      <c r="M19" s="102">
        <f>M20</f>
        <v>3000</v>
      </c>
      <c r="N19" s="102">
        <f>N20</f>
        <v>1557</v>
      </c>
      <c r="O19" s="102">
        <f>O20</f>
        <v>0</v>
      </c>
      <c r="P19" s="84"/>
    </row>
    <row r="20" spans="1:16" ht="25.5" x14ac:dyDescent="0.2">
      <c r="A20" s="91" t="s">
        <v>131</v>
      </c>
      <c r="B20" s="92" t="s">
        <v>132</v>
      </c>
      <c r="C20" s="105">
        <f>G20+I20+K20+M20</f>
        <v>5696</v>
      </c>
      <c r="D20" s="94">
        <f t="shared" si="1"/>
        <v>4104</v>
      </c>
      <c r="E20" s="93"/>
      <c r="F20" s="93"/>
      <c r="G20" s="93">
        <v>2271</v>
      </c>
      <c r="H20" s="93">
        <v>2363</v>
      </c>
      <c r="I20" s="93">
        <v>425</v>
      </c>
      <c r="J20" s="93">
        <v>184</v>
      </c>
      <c r="K20" s="93"/>
      <c r="L20" s="93"/>
      <c r="M20" s="93">
        <v>3000</v>
      </c>
      <c r="N20" s="93">
        <v>1557</v>
      </c>
      <c r="O20" s="93"/>
      <c r="P20" s="68"/>
    </row>
    <row r="21" spans="1:16" x14ac:dyDescent="0.2">
      <c r="A21" s="80">
        <v>6</v>
      </c>
      <c r="B21" s="81" t="s">
        <v>133</v>
      </c>
      <c r="C21" s="102">
        <v>98828</v>
      </c>
      <c r="D21" s="101">
        <f>SUM(D22:D27)</f>
        <v>87426</v>
      </c>
      <c r="E21" s="102">
        <f>E22+E23+E24+E25+E26+E27</f>
        <v>0</v>
      </c>
      <c r="F21" s="102"/>
      <c r="G21" s="102">
        <f>G22+G23+G24+G25+G26+G27</f>
        <v>44369</v>
      </c>
      <c r="H21" s="102">
        <f>SUM(H22:H27)</f>
        <v>39122</v>
      </c>
      <c r="I21" s="102">
        <f>I22+I23+I24+I25+I26+I27</f>
        <v>26189</v>
      </c>
      <c r="J21" s="102">
        <f>SUM(J22:J27)</f>
        <v>23880</v>
      </c>
      <c r="K21" s="102">
        <f>K22+K23+K24+K25+K26+K27</f>
        <v>0</v>
      </c>
      <c r="L21" s="102"/>
      <c r="M21" s="102">
        <f>M22+M23+M24+M25+M26+M27</f>
        <v>28270</v>
      </c>
      <c r="N21" s="102">
        <f>SUM(N22:N27)</f>
        <v>24424</v>
      </c>
      <c r="O21" s="82">
        <f>O22+O23+O24+O25+O26+O27</f>
        <v>0</v>
      </c>
      <c r="P21" s="84"/>
    </row>
    <row r="22" spans="1:16" ht="25.5" x14ac:dyDescent="0.2">
      <c r="A22" s="96" t="s">
        <v>134</v>
      </c>
      <c r="B22" s="104" t="s">
        <v>135</v>
      </c>
      <c r="C22" s="105">
        <f>E22+G22+M22+O22+I22</f>
        <v>1700</v>
      </c>
      <c r="D22" s="94">
        <f t="shared" si="1"/>
        <v>1154</v>
      </c>
      <c r="E22" s="105"/>
      <c r="F22" s="105"/>
      <c r="G22" s="93">
        <v>100</v>
      </c>
      <c r="H22" s="93">
        <v>97</v>
      </c>
      <c r="I22" s="93">
        <v>900</v>
      </c>
      <c r="J22" s="93">
        <v>484</v>
      </c>
      <c r="K22" s="93"/>
      <c r="L22" s="93"/>
      <c r="M22" s="93">
        <v>700</v>
      </c>
      <c r="N22" s="93">
        <v>573</v>
      </c>
      <c r="O22" s="105"/>
      <c r="P22" s="68"/>
    </row>
    <row r="23" spans="1:16" x14ac:dyDescent="0.2">
      <c r="A23" s="91" t="s">
        <v>136</v>
      </c>
      <c r="B23" s="92" t="s">
        <v>137</v>
      </c>
      <c r="C23" s="105">
        <f>G23+I23+M23</f>
        <v>63200</v>
      </c>
      <c r="D23" s="94">
        <f t="shared" si="1"/>
        <v>62912</v>
      </c>
      <c r="E23" s="93"/>
      <c r="F23" s="93"/>
      <c r="G23" s="93">
        <v>32254</v>
      </c>
      <c r="H23" s="93">
        <v>32247</v>
      </c>
      <c r="I23" s="93">
        <v>14934</v>
      </c>
      <c r="J23" s="93">
        <v>13765</v>
      </c>
      <c r="K23" s="93"/>
      <c r="L23" s="93"/>
      <c r="M23" s="93">
        <v>16012</v>
      </c>
      <c r="N23" s="93">
        <v>16900</v>
      </c>
      <c r="O23" s="93"/>
      <c r="P23" s="68"/>
    </row>
    <row r="24" spans="1:16" x14ac:dyDescent="0.2">
      <c r="A24" s="91" t="s">
        <v>138</v>
      </c>
      <c r="B24" s="92" t="s">
        <v>139</v>
      </c>
      <c r="C24" s="105">
        <f>G24+I24+M24</f>
        <v>19393</v>
      </c>
      <c r="D24" s="94">
        <f t="shared" si="1"/>
        <v>14618</v>
      </c>
      <c r="E24" s="93"/>
      <c r="F24" s="93"/>
      <c r="G24" s="93">
        <v>5815</v>
      </c>
      <c r="H24" s="93">
        <v>4129</v>
      </c>
      <c r="I24" s="93">
        <v>6120</v>
      </c>
      <c r="J24" s="93">
        <v>6826</v>
      </c>
      <c r="K24" s="93"/>
      <c r="L24" s="93"/>
      <c r="M24" s="93">
        <v>7458</v>
      </c>
      <c r="N24" s="93">
        <v>3663</v>
      </c>
      <c r="O24" s="93"/>
      <c r="P24" s="68"/>
    </row>
    <row r="25" spans="1:16" x14ac:dyDescent="0.2">
      <c r="A25" s="103" t="s">
        <v>140</v>
      </c>
      <c r="B25" s="104" t="s">
        <v>141</v>
      </c>
      <c r="C25" s="105">
        <f t="shared" ref="C25:C30" si="2">E25+G25+M25+O25+I25</f>
        <v>2470</v>
      </c>
      <c r="D25" s="94">
        <f t="shared" si="1"/>
        <v>1786</v>
      </c>
      <c r="E25" s="93"/>
      <c r="F25" s="93"/>
      <c r="G25" s="93">
        <v>700</v>
      </c>
      <c r="H25" s="93">
        <v>445</v>
      </c>
      <c r="I25" s="93">
        <v>1300</v>
      </c>
      <c r="J25" s="93">
        <v>1093</v>
      </c>
      <c r="K25" s="93"/>
      <c r="L25" s="93"/>
      <c r="M25" s="93">
        <v>470</v>
      </c>
      <c r="N25" s="93">
        <v>248</v>
      </c>
      <c r="O25" s="93"/>
      <c r="P25" s="68"/>
    </row>
    <row r="26" spans="1:16" x14ac:dyDescent="0.2">
      <c r="A26" s="103" t="s">
        <v>142</v>
      </c>
      <c r="B26" s="104" t="s">
        <v>143</v>
      </c>
      <c r="C26" s="105">
        <v>11365</v>
      </c>
      <c r="D26" s="94">
        <f t="shared" si="1"/>
        <v>6458</v>
      </c>
      <c r="E26" s="93"/>
      <c r="F26" s="93"/>
      <c r="G26" s="93">
        <v>5500</v>
      </c>
      <c r="H26" s="93">
        <v>2204</v>
      </c>
      <c r="I26" s="93">
        <v>2935</v>
      </c>
      <c r="J26" s="93">
        <v>1712</v>
      </c>
      <c r="K26" s="93"/>
      <c r="L26" s="93"/>
      <c r="M26" s="93">
        <v>2930</v>
      </c>
      <c r="N26" s="93">
        <v>2542</v>
      </c>
      <c r="O26" s="93"/>
      <c r="P26" s="68"/>
    </row>
    <row r="27" spans="1:16" x14ac:dyDescent="0.2">
      <c r="A27" s="108" t="s">
        <v>144</v>
      </c>
      <c r="B27" s="92" t="s">
        <v>145</v>
      </c>
      <c r="C27" s="105">
        <f t="shared" si="2"/>
        <v>700</v>
      </c>
      <c r="D27" s="94">
        <f t="shared" si="1"/>
        <v>498</v>
      </c>
      <c r="E27" s="93"/>
      <c r="F27" s="93"/>
      <c r="G27" s="93"/>
      <c r="H27" s="93"/>
      <c r="I27" s="93"/>
      <c r="J27" s="93"/>
      <c r="K27" s="93"/>
      <c r="L27" s="93"/>
      <c r="M27" s="93">
        <v>700</v>
      </c>
      <c r="N27" s="93">
        <v>498</v>
      </c>
      <c r="O27" s="106"/>
      <c r="P27" s="68"/>
    </row>
    <row r="28" spans="1:16" x14ac:dyDescent="0.2">
      <c r="A28" s="80">
        <v>7</v>
      </c>
      <c r="B28" s="81" t="s">
        <v>146</v>
      </c>
      <c r="C28" s="102">
        <f t="shared" si="2"/>
        <v>3000</v>
      </c>
      <c r="D28" s="101">
        <f t="shared" si="1"/>
        <v>1722</v>
      </c>
      <c r="E28" s="102">
        <f>E29+E30</f>
        <v>0</v>
      </c>
      <c r="F28" s="102"/>
      <c r="G28" s="102">
        <f>G29+G30</f>
        <v>0</v>
      </c>
      <c r="H28" s="102"/>
      <c r="I28" s="102">
        <f>I29+I30</f>
        <v>0</v>
      </c>
      <c r="J28" s="102"/>
      <c r="K28" s="102">
        <f>K29+K30</f>
        <v>0</v>
      </c>
      <c r="L28" s="102"/>
      <c r="M28" s="102">
        <f>M29+M30</f>
        <v>3000</v>
      </c>
      <c r="N28" s="102">
        <f>SUM(N29:N30)</f>
        <v>1722</v>
      </c>
      <c r="O28" s="82">
        <f>O29+O30</f>
        <v>0</v>
      </c>
      <c r="P28" s="84"/>
    </row>
    <row r="29" spans="1:16" x14ac:dyDescent="0.2">
      <c r="A29" s="91" t="s">
        <v>147</v>
      </c>
      <c r="B29" s="92" t="s">
        <v>148</v>
      </c>
      <c r="C29" s="105">
        <f t="shared" si="2"/>
        <v>2500</v>
      </c>
      <c r="D29" s="94">
        <f t="shared" si="1"/>
        <v>1534</v>
      </c>
      <c r="E29" s="93"/>
      <c r="F29" s="93"/>
      <c r="G29" s="93"/>
      <c r="H29" s="93"/>
      <c r="I29" s="93"/>
      <c r="J29" s="93"/>
      <c r="K29" s="93"/>
      <c r="L29" s="93"/>
      <c r="M29" s="93">
        <v>2500</v>
      </c>
      <c r="N29" s="93">
        <v>1534</v>
      </c>
      <c r="O29" s="93"/>
      <c r="P29" s="68"/>
    </row>
    <row r="30" spans="1:16" x14ac:dyDescent="0.2">
      <c r="A30" s="91" t="s">
        <v>149</v>
      </c>
      <c r="B30" s="92" t="s">
        <v>150</v>
      </c>
      <c r="C30" s="105">
        <f t="shared" si="2"/>
        <v>500</v>
      </c>
      <c r="D30" s="94">
        <f t="shared" si="1"/>
        <v>188</v>
      </c>
      <c r="E30" s="93"/>
      <c r="F30" s="93"/>
      <c r="G30" s="93"/>
      <c r="H30" s="93"/>
      <c r="I30" s="93"/>
      <c r="J30" s="93"/>
      <c r="K30" s="93"/>
      <c r="L30" s="93"/>
      <c r="M30" s="93">
        <v>500</v>
      </c>
      <c r="N30" s="93">
        <v>188</v>
      </c>
      <c r="O30" s="106"/>
      <c r="P30" s="68"/>
    </row>
    <row r="31" spans="1:16" x14ac:dyDescent="0.2">
      <c r="A31" s="80">
        <v>8</v>
      </c>
      <c r="B31" s="81" t="s">
        <v>151</v>
      </c>
      <c r="C31" s="102">
        <f>SUM(C32:C37)</f>
        <v>29108</v>
      </c>
      <c r="D31" s="101">
        <f>H31+J31+L31+N31+P31</f>
        <v>24185</v>
      </c>
      <c r="E31" s="102">
        <f>E32+E33+E34+E35+E36+E37</f>
        <v>0</v>
      </c>
      <c r="F31" s="102"/>
      <c r="G31" s="102">
        <f>G32+G33+G34+G35+G36+G37</f>
        <v>3472</v>
      </c>
      <c r="H31" s="102">
        <f>SUM(H32:H37)</f>
        <v>2322</v>
      </c>
      <c r="I31" s="102">
        <f>I32+I33+I34+I35+I36+I37</f>
        <v>1180</v>
      </c>
      <c r="J31" s="102">
        <f>SUM(J32:J37)</f>
        <v>1384</v>
      </c>
      <c r="K31" s="102">
        <f>K32+K33+K34+K35+K36+K37</f>
        <v>3442</v>
      </c>
      <c r="L31" s="102">
        <v>2418</v>
      </c>
      <c r="M31" s="102">
        <f>M32+M33+M34+M35+M36+M37</f>
        <v>20890</v>
      </c>
      <c r="N31" s="102">
        <f>SUM(N32:N37)</f>
        <v>17937</v>
      </c>
      <c r="O31" s="82">
        <f>O32+O33+O34+O35+O36+O37</f>
        <v>124</v>
      </c>
      <c r="P31" s="84">
        <v>124</v>
      </c>
    </row>
    <row r="32" spans="1:16" x14ac:dyDescent="0.2">
      <c r="A32" s="91" t="s">
        <v>152</v>
      </c>
      <c r="B32" s="92" t="s">
        <v>153</v>
      </c>
      <c r="C32" s="105">
        <f>G32+I32+K32+M32</f>
        <v>3640</v>
      </c>
      <c r="D32" s="94">
        <f t="shared" si="1"/>
        <v>3006</v>
      </c>
      <c r="E32" s="105"/>
      <c r="F32" s="105"/>
      <c r="G32" s="93">
        <v>2000</v>
      </c>
      <c r="H32" s="93">
        <v>1450</v>
      </c>
      <c r="I32" s="93">
        <v>1000</v>
      </c>
      <c r="J32" s="93">
        <v>1240</v>
      </c>
      <c r="K32" s="93"/>
      <c r="L32" s="93"/>
      <c r="M32" s="93">
        <v>640</v>
      </c>
      <c r="N32" s="93">
        <v>316</v>
      </c>
      <c r="O32" s="105"/>
      <c r="P32" s="68"/>
    </row>
    <row r="33" spans="1:16" ht="25.5" customHeight="1" x14ac:dyDescent="0.2">
      <c r="A33" s="91" t="s">
        <v>154</v>
      </c>
      <c r="B33" s="92" t="s">
        <v>155</v>
      </c>
      <c r="C33" s="105">
        <f>G33+K33+M33</f>
        <v>2292</v>
      </c>
      <c r="D33" s="94">
        <f t="shared" si="1"/>
        <v>1704</v>
      </c>
      <c r="E33" s="93"/>
      <c r="F33" s="93"/>
      <c r="G33" s="93">
        <v>1192</v>
      </c>
      <c r="H33" s="93">
        <v>744</v>
      </c>
      <c r="I33" s="93"/>
      <c r="J33" s="93"/>
      <c r="K33" s="93"/>
      <c r="L33" s="93"/>
      <c r="M33" s="93">
        <v>1100</v>
      </c>
      <c r="N33" s="93">
        <v>960</v>
      </c>
      <c r="O33" s="93"/>
      <c r="P33" s="68"/>
    </row>
    <row r="34" spans="1:16" x14ac:dyDescent="0.2">
      <c r="A34" s="91" t="s">
        <v>156</v>
      </c>
      <c r="B34" s="92" t="s">
        <v>157</v>
      </c>
      <c r="C34" s="105">
        <f>G34+I34+K34+M34</f>
        <v>1600</v>
      </c>
      <c r="D34" s="94">
        <f t="shared" si="1"/>
        <v>509</v>
      </c>
      <c r="E34" s="93"/>
      <c r="F34" s="93"/>
      <c r="G34" s="93">
        <v>280</v>
      </c>
      <c r="H34" s="93">
        <v>128</v>
      </c>
      <c r="I34" s="93">
        <v>180</v>
      </c>
      <c r="J34" s="93">
        <v>144</v>
      </c>
      <c r="K34" s="93"/>
      <c r="L34" s="93"/>
      <c r="M34" s="93">
        <v>1140</v>
      </c>
      <c r="N34" s="93">
        <v>237</v>
      </c>
      <c r="O34" s="93">
        <v>0</v>
      </c>
      <c r="P34" s="68"/>
    </row>
    <row r="35" spans="1:16" x14ac:dyDescent="0.2">
      <c r="A35" s="91" t="s">
        <v>158</v>
      </c>
      <c r="B35" s="92" t="s">
        <v>159</v>
      </c>
      <c r="C35" s="105">
        <f>K35+M34:M35</f>
        <v>12328</v>
      </c>
      <c r="D35" s="94">
        <f t="shared" si="1"/>
        <v>11579</v>
      </c>
      <c r="E35" s="93"/>
      <c r="F35" s="93"/>
      <c r="G35" s="93"/>
      <c r="H35" s="93"/>
      <c r="I35" s="93"/>
      <c r="J35" s="93"/>
      <c r="K35" s="93"/>
      <c r="L35" s="93"/>
      <c r="M35" s="109">
        <v>12328</v>
      </c>
      <c r="N35" s="109">
        <v>11579</v>
      </c>
      <c r="O35" s="93"/>
      <c r="P35" s="68"/>
    </row>
    <row r="36" spans="1:16" x14ac:dyDescent="0.2">
      <c r="A36" s="91" t="s">
        <v>160</v>
      </c>
      <c r="B36" s="92" t="s">
        <v>161</v>
      </c>
      <c r="C36" s="105">
        <f>M36+O36</f>
        <v>3980</v>
      </c>
      <c r="D36" s="94">
        <f>H36+J36+L36+N36</f>
        <v>3360</v>
      </c>
      <c r="E36" s="93"/>
      <c r="F36" s="93"/>
      <c r="G36" s="93"/>
      <c r="H36" s="93"/>
      <c r="I36" s="93"/>
      <c r="J36" s="93"/>
      <c r="K36" s="93"/>
      <c r="L36" s="93"/>
      <c r="M36" s="93">
        <v>3980</v>
      </c>
      <c r="N36" s="93">
        <v>3360</v>
      </c>
      <c r="O36" s="93"/>
      <c r="P36" s="68"/>
    </row>
    <row r="37" spans="1:16" x14ac:dyDescent="0.2">
      <c r="A37" s="91" t="s">
        <v>162</v>
      </c>
      <c r="B37" s="92" t="s">
        <v>163</v>
      </c>
      <c r="C37" s="105">
        <f>K37+M37+O37</f>
        <v>5268</v>
      </c>
      <c r="D37" s="94">
        <f>L37+N37+P37</f>
        <v>4027</v>
      </c>
      <c r="E37" s="93"/>
      <c r="F37" s="93"/>
      <c r="G37" s="93"/>
      <c r="H37" s="93"/>
      <c r="I37" s="93"/>
      <c r="J37" s="93"/>
      <c r="K37" s="93">
        <v>3442</v>
      </c>
      <c r="L37" s="93">
        <v>2418</v>
      </c>
      <c r="M37" s="93">
        <v>1702</v>
      </c>
      <c r="N37" s="93">
        <v>1485</v>
      </c>
      <c r="O37" s="93">
        <v>124</v>
      </c>
      <c r="P37" s="68">
        <v>124</v>
      </c>
    </row>
    <row r="38" spans="1:16" x14ac:dyDescent="0.2">
      <c r="A38" s="80">
        <v>9</v>
      </c>
      <c r="B38" s="81" t="s">
        <v>164</v>
      </c>
      <c r="C38" s="102">
        <f>SUM(C39:C40)</f>
        <v>5528</v>
      </c>
      <c r="D38" s="101">
        <f t="shared" si="1"/>
        <v>3081</v>
      </c>
      <c r="E38" s="102">
        <f>E40+E39</f>
        <v>0</v>
      </c>
      <c r="F38" s="102"/>
      <c r="G38" s="102">
        <f>G40+G39</f>
        <v>1480</v>
      </c>
      <c r="H38" s="102">
        <f>H39</f>
        <v>1017</v>
      </c>
      <c r="I38" s="102">
        <f>I40+I39</f>
        <v>600</v>
      </c>
      <c r="J38" s="102">
        <f>J39</f>
        <v>459</v>
      </c>
      <c r="K38" s="102">
        <f>K40+K39</f>
        <v>0</v>
      </c>
      <c r="L38" s="102"/>
      <c r="M38" s="102">
        <f>M40+M39</f>
        <v>2680</v>
      </c>
      <c r="N38" s="102">
        <f>N39+N40</f>
        <v>1605</v>
      </c>
      <c r="O38" s="82">
        <f>O40+O39</f>
        <v>0</v>
      </c>
      <c r="P38" s="84"/>
    </row>
    <row r="39" spans="1:16" x14ac:dyDescent="0.2">
      <c r="A39" s="103" t="s">
        <v>165</v>
      </c>
      <c r="B39" s="104" t="s">
        <v>166</v>
      </c>
      <c r="C39" s="105">
        <f>E39+G39+M39+O39+I39</f>
        <v>2880</v>
      </c>
      <c r="D39" s="94">
        <f t="shared" si="1"/>
        <v>2313</v>
      </c>
      <c r="E39" s="93"/>
      <c r="F39" s="93"/>
      <c r="G39" s="93">
        <v>1480</v>
      </c>
      <c r="H39" s="93">
        <v>1017</v>
      </c>
      <c r="I39" s="93">
        <v>600</v>
      </c>
      <c r="J39" s="93">
        <v>459</v>
      </c>
      <c r="K39" s="93"/>
      <c r="L39" s="93"/>
      <c r="M39" s="93">
        <v>800</v>
      </c>
      <c r="N39" s="93">
        <v>837</v>
      </c>
      <c r="O39" s="106"/>
      <c r="P39" s="68"/>
    </row>
    <row r="40" spans="1:16" x14ac:dyDescent="0.2">
      <c r="A40" s="91" t="s">
        <v>167</v>
      </c>
      <c r="B40" s="92" t="s">
        <v>168</v>
      </c>
      <c r="C40" s="105">
        <f>SUM(E40:O40)</f>
        <v>2648</v>
      </c>
      <c r="D40" s="94">
        <f t="shared" si="1"/>
        <v>768</v>
      </c>
      <c r="E40" s="93"/>
      <c r="F40" s="93"/>
      <c r="G40" s="93"/>
      <c r="H40" s="93"/>
      <c r="I40" s="93"/>
      <c r="J40" s="93"/>
      <c r="K40" s="93"/>
      <c r="L40" s="110"/>
      <c r="M40" s="93">
        <v>1880</v>
      </c>
      <c r="N40" s="93">
        <v>768</v>
      </c>
      <c r="O40" s="93"/>
      <c r="P40" s="68"/>
    </row>
    <row r="41" spans="1:16" x14ac:dyDescent="0.2">
      <c r="A41" s="80">
        <v>10</v>
      </c>
      <c r="B41" s="81" t="s">
        <v>169</v>
      </c>
      <c r="C41" s="102">
        <f>SUM(E41:O41)</f>
        <v>16533</v>
      </c>
      <c r="D41" s="101">
        <f t="shared" si="1"/>
        <v>7609</v>
      </c>
      <c r="E41" s="102">
        <f>SUM(E42:E43)</f>
        <v>0</v>
      </c>
      <c r="F41" s="102"/>
      <c r="G41" s="102">
        <f>SUM(G42:G43)</f>
        <v>4475</v>
      </c>
      <c r="H41" s="102">
        <f>SUM(H42:H43)</f>
        <v>3909</v>
      </c>
      <c r="I41" s="102">
        <f>SUM(I42:I43)</f>
        <v>1129</v>
      </c>
      <c r="J41" s="102">
        <f>SUM(J42:J43)</f>
        <v>972</v>
      </c>
      <c r="K41" s="102">
        <f>SUM(K42:K43)</f>
        <v>620</v>
      </c>
      <c r="L41" s="102">
        <v>613</v>
      </c>
      <c r="M41" s="102">
        <f>SUM(M42:M43)</f>
        <v>2700</v>
      </c>
      <c r="N41" s="102">
        <f>SUM(N42:N43)</f>
        <v>2115</v>
      </c>
      <c r="O41" s="82">
        <f>SUM(O42:O43)</f>
        <v>0</v>
      </c>
      <c r="P41" s="84"/>
    </row>
    <row r="42" spans="1:16" ht="25.5" x14ac:dyDescent="0.2">
      <c r="A42" s="91" t="s">
        <v>170</v>
      </c>
      <c r="B42" s="92" t="s">
        <v>171</v>
      </c>
      <c r="C42" s="105">
        <f>E42+G42+I42+K42+M42+O42</f>
        <v>2755</v>
      </c>
      <c r="D42" s="94">
        <f t="shared" si="1"/>
        <v>2732</v>
      </c>
      <c r="E42" s="93"/>
      <c r="F42" s="93"/>
      <c r="G42" s="93">
        <v>1500</v>
      </c>
      <c r="H42" s="93">
        <v>1741</v>
      </c>
      <c r="I42" s="93">
        <v>255</v>
      </c>
      <c r="J42" s="93">
        <v>487</v>
      </c>
      <c r="K42" s="93"/>
      <c r="L42" s="93"/>
      <c r="M42" s="109">
        <v>1000</v>
      </c>
      <c r="N42" s="109">
        <v>504</v>
      </c>
      <c r="O42" s="93">
        <v>0</v>
      </c>
      <c r="P42" s="68"/>
    </row>
    <row r="43" spans="1:16" x14ac:dyDescent="0.2">
      <c r="A43" s="91" t="s">
        <v>172</v>
      </c>
      <c r="B43" s="92" t="s">
        <v>173</v>
      </c>
      <c r="C43" s="105">
        <f>G43+I43+K43+M43</f>
        <v>6169</v>
      </c>
      <c r="D43" s="94">
        <f t="shared" si="1"/>
        <v>4877</v>
      </c>
      <c r="E43" s="93"/>
      <c r="F43" s="93"/>
      <c r="G43" s="93">
        <v>2975</v>
      </c>
      <c r="H43" s="93">
        <v>2168</v>
      </c>
      <c r="I43" s="93">
        <v>874</v>
      </c>
      <c r="J43" s="93">
        <v>485</v>
      </c>
      <c r="K43" s="93">
        <v>620</v>
      </c>
      <c r="L43" s="93">
        <v>613</v>
      </c>
      <c r="M43" s="93">
        <v>1700</v>
      </c>
      <c r="N43" s="93">
        <v>1611</v>
      </c>
      <c r="O43" s="93"/>
      <c r="P43" s="68"/>
    </row>
    <row r="44" spans="1:16" x14ac:dyDescent="0.2">
      <c r="A44" s="80">
        <v>11</v>
      </c>
      <c r="B44" s="81" t="s">
        <v>174</v>
      </c>
      <c r="C44" s="102">
        <f>SUM(C45:C51)</f>
        <v>142430</v>
      </c>
      <c r="D44" s="101">
        <f t="shared" si="1"/>
        <v>105248</v>
      </c>
      <c r="E44" s="102">
        <f>E45+E46+E47+E49+E50+E51</f>
        <v>0</v>
      </c>
      <c r="F44" s="102"/>
      <c r="G44" s="102">
        <f>G45+G46+G47+G48+G49+G50+G51</f>
        <v>98950</v>
      </c>
      <c r="H44" s="102">
        <f>SUM(H45:H51)</f>
        <v>80299</v>
      </c>
      <c r="I44" s="102">
        <f>I45+I46+I47+I48+I49+I50+I51</f>
        <v>23004</v>
      </c>
      <c r="J44" s="102">
        <f>SUM(J45:J51)</f>
        <v>16032</v>
      </c>
      <c r="K44" s="102">
        <v>0</v>
      </c>
      <c r="L44" s="102"/>
      <c r="M44" s="102">
        <f>M45+M46+M47+M49+M50+M51</f>
        <v>20476</v>
      </c>
      <c r="N44" s="102">
        <f>SUM(N45:N51)</f>
        <v>8917</v>
      </c>
      <c r="O44" s="82">
        <f>O45+O46+O47+O49+O50+O51</f>
        <v>0</v>
      </c>
      <c r="P44" s="84"/>
    </row>
    <row r="45" spans="1:16" x14ac:dyDescent="0.2">
      <c r="A45" s="108" t="s">
        <v>175</v>
      </c>
      <c r="B45" s="92" t="s">
        <v>176</v>
      </c>
      <c r="C45" s="105">
        <f>E45+G45+M45+O45+I45</f>
        <v>1350</v>
      </c>
      <c r="D45" s="94">
        <f t="shared" si="1"/>
        <v>1238</v>
      </c>
      <c r="E45" s="93"/>
      <c r="F45" s="93"/>
      <c r="G45" s="93">
        <v>800</v>
      </c>
      <c r="H45" s="93">
        <v>712</v>
      </c>
      <c r="I45" s="93">
        <v>350</v>
      </c>
      <c r="J45" s="93">
        <v>446</v>
      </c>
      <c r="K45" s="93"/>
      <c r="L45" s="93"/>
      <c r="M45" s="93">
        <v>200</v>
      </c>
      <c r="N45" s="93">
        <v>80</v>
      </c>
      <c r="O45" s="106"/>
      <c r="P45" s="68"/>
    </row>
    <row r="46" spans="1:16" x14ac:dyDescent="0.2">
      <c r="A46" s="108" t="s">
        <v>177</v>
      </c>
      <c r="B46" s="92" t="s">
        <v>178</v>
      </c>
      <c r="C46" s="105">
        <f>K46+M46</f>
        <v>496</v>
      </c>
      <c r="D46" s="94">
        <f t="shared" si="1"/>
        <v>337</v>
      </c>
      <c r="E46" s="105"/>
      <c r="F46" s="105"/>
      <c r="G46" s="93"/>
      <c r="H46" s="93"/>
      <c r="I46" s="93"/>
      <c r="J46" s="93"/>
      <c r="K46" s="93"/>
      <c r="L46" s="93"/>
      <c r="M46" s="93">
        <v>496</v>
      </c>
      <c r="N46" s="93">
        <v>337</v>
      </c>
      <c r="O46" s="105"/>
      <c r="P46" s="68"/>
    </row>
    <row r="47" spans="1:16" x14ac:dyDescent="0.2">
      <c r="A47" s="108" t="s">
        <v>179</v>
      </c>
      <c r="B47" s="92" t="s">
        <v>180</v>
      </c>
      <c r="C47" s="105">
        <f>G47+I47+K47+M47</f>
        <v>5050</v>
      </c>
      <c r="D47" s="94">
        <f t="shared" si="1"/>
        <v>2052</v>
      </c>
      <c r="E47" s="105"/>
      <c r="F47" s="105"/>
      <c r="G47" s="93">
        <v>500</v>
      </c>
      <c r="H47" s="93">
        <v>495</v>
      </c>
      <c r="I47" s="93">
        <v>350</v>
      </c>
      <c r="J47" s="93">
        <v>440</v>
      </c>
      <c r="K47" s="93"/>
      <c r="L47" s="93"/>
      <c r="M47" s="93">
        <v>4200</v>
      </c>
      <c r="N47" s="93">
        <v>1117</v>
      </c>
      <c r="O47" s="105"/>
      <c r="P47" s="68"/>
    </row>
    <row r="48" spans="1:16" ht="25.5" x14ac:dyDescent="0.2">
      <c r="A48" s="108" t="s">
        <v>181</v>
      </c>
      <c r="B48" s="92" t="s">
        <v>182</v>
      </c>
      <c r="C48" s="105">
        <f>E48+G48+M48+O48+I48</f>
        <v>700</v>
      </c>
      <c r="D48" s="94">
        <f t="shared" si="1"/>
        <v>173</v>
      </c>
      <c r="E48" s="105"/>
      <c r="F48" s="105"/>
      <c r="G48" s="93">
        <v>400</v>
      </c>
      <c r="H48" s="93">
        <v>107</v>
      </c>
      <c r="I48" s="93">
        <v>300</v>
      </c>
      <c r="J48" s="93">
        <v>60</v>
      </c>
      <c r="K48" s="93"/>
      <c r="L48" s="93"/>
      <c r="M48" s="93"/>
      <c r="N48" s="93">
        <v>6</v>
      </c>
      <c r="O48" s="105"/>
      <c r="P48" s="68"/>
    </row>
    <row r="49" spans="1:16" x14ac:dyDescent="0.2">
      <c r="A49" s="108" t="s">
        <v>183</v>
      </c>
      <c r="B49" s="92" t="s">
        <v>184</v>
      </c>
      <c r="C49" s="105">
        <f>G49+I49+K49+M49+O49</f>
        <v>82335</v>
      </c>
      <c r="D49" s="94">
        <f t="shared" si="1"/>
        <v>57636</v>
      </c>
      <c r="E49" s="105"/>
      <c r="F49" s="105"/>
      <c r="G49" s="93">
        <v>73070</v>
      </c>
      <c r="H49" s="93">
        <v>52284</v>
      </c>
      <c r="I49" s="93">
        <v>6265</v>
      </c>
      <c r="J49" s="93">
        <v>4804</v>
      </c>
      <c r="K49" s="93"/>
      <c r="L49" s="93"/>
      <c r="M49" s="93">
        <v>3000</v>
      </c>
      <c r="N49" s="93">
        <v>548</v>
      </c>
      <c r="O49" s="105"/>
      <c r="P49" s="68"/>
    </row>
    <row r="50" spans="1:16" ht="25.5" x14ac:dyDescent="0.2">
      <c r="A50" s="108" t="s">
        <v>185</v>
      </c>
      <c r="B50" s="92" t="s">
        <v>186</v>
      </c>
      <c r="C50" s="105">
        <f>G50+I50+M50</f>
        <v>43869</v>
      </c>
      <c r="D50" s="94">
        <f t="shared" si="1"/>
        <v>37764</v>
      </c>
      <c r="E50" s="105"/>
      <c r="F50" s="105"/>
      <c r="G50" s="93">
        <v>20000</v>
      </c>
      <c r="H50" s="93">
        <v>22634</v>
      </c>
      <c r="I50" s="93">
        <v>14019</v>
      </c>
      <c r="J50" s="93">
        <v>9217</v>
      </c>
      <c r="K50" s="93"/>
      <c r="L50" s="93"/>
      <c r="M50" s="93">
        <v>9850</v>
      </c>
      <c r="N50" s="93">
        <v>5913</v>
      </c>
      <c r="O50" s="105"/>
      <c r="P50" s="68"/>
    </row>
    <row r="51" spans="1:16" x14ac:dyDescent="0.2">
      <c r="A51" s="108" t="s">
        <v>187</v>
      </c>
      <c r="B51" s="92" t="s">
        <v>188</v>
      </c>
      <c r="C51" s="105">
        <f>G51+I51+K51+M51+O51</f>
        <v>8630</v>
      </c>
      <c r="D51" s="94">
        <f t="shared" si="1"/>
        <v>6048</v>
      </c>
      <c r="E51" s="105"/>
      <c r="F51" s="105"/>
      <c r="G51" s="93">
        <v>4180</v>
      </c>
      <c r="H51" s="93">
        <v>4067</v>
      </c>
      <c r="I51" s="93">
        <v>1720</v>
      </c>
      <c r="J51" s="93">
        <v>1065</v>
      </c>
      <c r="K51" s="93"/>
      <c r="L51" s="93"/>
      <c r="M51" s="109">
        <v>2730</v>
      </c>
      <c r="N51" s="109">
        <v>916</v>
      </c>
      <c r="O51" s="105"/>
      <c r="P51" s="68"/>
    </row>
    <row r="52" spans="1:16" x14ac:dyDescent="0.2">
      <c r="A52" s="111" t="s">
        <v>189</v>
      </c>
      <c r="B52" s="112" t="s">
        <v>190</v>
      </c>
      <c r="C52" s="102">
        <f>E52+G52+M52+O52+I52</f>
        <v>430</v>
      </c>
      <c r="D52" s="101">
        <f t="shared" si="1"/>
        <v>182</v>
      </c>
      <c r="E52" s="102">
        <f>E53+E54+E55</f>
        <v>0</v>
      </c>
      <c r="F52" s="102"/>
      <c r="G52" s="102">
        <f>G53+G54+G55</f>
        <v>50</v>
      </c>
      <c r="H52" s="102"/>
      <c r="I52" s="102">
        <f>I53+I54+I55</f>
        <v>50</v>
      </c>
      <c r="J52" s="102">
        <v>9</v>
      </c>
      <c r="K52" s="102">
        <f>K53+K54+K55</f>
        <v>0</v>
      </c>
      <c r="L52" s="102"/>
      <c r="M52" s="102">
        <f>M53+M54+M55</f>
        <v>330</v>
      </c>
      <c r="N52" s="102">
        <f>SUM(N53:N55)</f>
        <v>173</v>
      </c>
      <c r="O52" s="102">
        <f>O53+O54+O55</f>
        <v>0</v>
      </c>
      <c r="P52" s="84"/>
    </row>
    <row r="53" spans="1:16" x14ac:dyDescent="0.2">
      <c r="A53" s="91" t="s">
        <v>191</v>
      </c>
      <c r="B53" s="92" t="s">
        <v>192</v>
      </c>
      <c r="C53" s="105">
        <f>E53+G53+M53+O53+I53</f>
        <v>250</v>
      </c>
      <c r="D53" s="94">
        <f t="shared" si="1"/>
        <v>80</v>
      </c>
      <c r="E53" s="105"/>
      <c r="F53" s="105"/>
      <c r="G53" s="93">
        <v>50</v>
      </c>
      <c r="H53" s="93"/>
      <c r="I53" s="93">
        <v>50</v>
      </c>
      <c r="J53" s="93">
        <v>9</v>
      </c>
      <c r="K53" s="93"/>
      <c r="L53" s="93"/>
      <c r="M53" s="93">
        <v>150</v>
      </c>
      <c r="N53" s="93">
        <v>71</v>
      </c>
      <c r="O53" s="105"/>
      <c r="P53" s="68"/>
    </row>
    <row r="54" spans="1:16" x14ac:dyDescent="0.2">
      <c r="A54" s="96" t="s">
        <v>193</v>
      </c>
      <c r="B54" s="97" t="s">
        <v>194</v>
      </c>
      <c r="C54" s="105">
        <f>E54+G54+M54+O54+I54</f>
        <v>150</v>
      </c>
      <c r="D54" s="94">
        <f t="shared" si="1"/>
        <v>97</v>
      </c>
      <c r="E54" s="105"/>
      <c r="F54" s="105"/>
      <c r="G54" s="105"/>
      <c r="H54" s="105"/>
      <c r="I54" s="105"/>
      <c r="J54" s="105"/>
      <c r="K54" s="105"/>
      <c r="L54" s="105"/>
      <c r="M54" s="93">
        <v>150</v>
      </c>
      <c r="N54" s="93">
        <v>97</v>
      </c>
      <c r="O54" s="105"/>
      <c r="P54" s="68"/>
    </row>
    <row r="55" spans="1:16" x14ac:dyDescent="0.2">
      <c r="A55" s="103" t="s">
        <v>195</v>
      </c>
      <c r="B55" s="104" t="s">
        <v>196</v>
      </c>
      <c r="C55" s="105">
        <f>E55+G55+M55+O55+I55</f>
        <v>30</v>
      </c>
      <c r="D55" s="94">
        <f t="shared" si="1"/>
        <v>5</v>
      </c>
      <c r="E55" s="93"/>
      <c r="F55" s="93"/>
      <c r="G55" s="93"/>
      <c r="H55" s="93"/>
      <c r="I55" s="93"/>
      <c r="J55" s="93"/>
      <c r="K55" s="93"/>
      <c r="L55" s="93"/>
      <c r="M55" s="93">
        <v>30</v>
      </c>
      <c r="N55" s="93">
        <v>5</v>
      </c>
      <c r="O55" s="106"/>
      <c r="P55" s="68"/>
    </row>
    <row r="56" spans="1:16" x14ac:dyDescent="0.2">
      <c r="A56" s="113">
        <v>13</v>
      </c>
      <c r="B56" s="81" t="s">
        <v>197</v>
      </c>
      <c r="C56" s="100">
        <f>E56+G56+I56+K56+M56+O56</f>
        <v>115</v>
      </c>
      <c r="D56" s="101">
        <f t="shared" si="1"/>
        <v>47</v>
      </c>
      <c r="E56" s="100">
        <f>E57+E58</f>
        <v>0</v>
      </c>
      <c r="F56" s="100"/>
      <c r="G56" s="100">
        <f>G57+G58</f>
        <v>0</v>
      </c>
      <c r="H56" s="100"/>
      <c r="I56" s="100">
        <f>I57+I58</f>
        <v>0</v>
      </c>
      <c r="J56" s="100"/>
      <c r="K56" s="100">
        <f>K57+K58</f>
        <v>0</v>
      </c>
      <c r="L56" s="100"/>
      <c r="M56" s="100">
        <f>M57+M58</f>
        <v>115</v>
      </c>
      <c r="N56" s="100">
        <f>N57+N58</f>
        <v>47</v>
      </c>
      <c r="O56" s="100">
        <f>O57+O58</f>
        <v>0</v>
      </c>
      <c r="P56" s="84"/>
    </row>
    <row r="57" spans="1:16" x14ac:dyDescent="0.2">
      <c r="A57" s="103" t="s">
        <v>198</v>
      </c>
      <c r="B57" s="104" t="s">
        <v>199</v>
      </c>
      <c r="C57" s="93">
        <f>E57+G57+I57+K57+M57+O57</f>
        <v>100</v>
      </c>
      <c r="D57" s="94">
        <f t="shared" si="1"/>
        <v>46</v>
      </c>
      <c r="E57" s="93"/>
      <c r="F57" s="93"/>
      <c r="G57" s="93"/>
      <c r="H57" s="93"/>
      <c r="I57" s="93"/>
      <c r="J57" s="93"/>
      <c r="K57" s="93"/>
      <c r="L57" s="93"/>
      <c r="M57" s="93">
        <v>100</v>
      </c>
      <c r="N57" s="93">
        <v>46</v>
      </c>
      <c r="O57" s="106"/>
      <c r="P57" s="68"/>
    </row>
    <row r="58" spans="1:16" ht="25.5" x14ac:dyDescent="0.2">
      <c r="A58" s="91" t="s">
        <v>200</v>
      </c>
      <c r="B58" s="92" t="s">
        <v>201</v>
      </c>
      <c r="C58" s="93">
        <f>E58+G58+I58+K58+M58+O58</f>
        <v>15</v>
      </c>
      <c r="D58" s="94">
        <f t="shared" si="1"/>
        <v>1</v>
      </c>
      <c r="E58" s="93"/>
      <c r="F58" s="93"/>
      <c r="G58" s="93"/>
      <c r="H58" s="93"/>
      <c r="I58" s="93"/>
      <c r="J58" s="93"/>
      <c r="K58" s="93"/>
      <c r="L58" s="93"/>
      <c r="M58" s="93">
        <v>15</v>
      </c>
      <c r="N58" s="93">
        <v>1</v>
      </c>
      <c r="O58" s="106"/>
      <c r="P58" s="68"/>
    </row>
    <row r="59" spans="1:16" x14ac:dyDescent="0.2">
      <c r="A59" s="114">
        <v>14</v>
      </c>
      <c r="B59" s="115" t="s">
        <v>202</v>
      </c>
      <c r="C59" s="100">
        <f>E59+G59+M59+O59+I59</f>
        <v>1600</v>
      </c>
      <c r="D59" s="101">
        <f t="shared" si="1"/>
        <v>1376</v>
      </c>
      <c r="E59" s="100">
        <f>E60</f>
        <v>0</v>
      </c>
      <c r="F59" s="100"/>
      <c r="G59" s="100">
        <f>G60</f>
        <v>1600</v>
      </c>
      <c r="H59" s="100">
        <f>H60</f>
        <v>1376</v>
      </c>
      <c r="I59" s="100">
        <f>I60</f>
        <v>0</v>
      </c>
      <c r="J59" s="100"/>
      <c r="K59" s="100">
        <f>K60</f>
        <v>0</v>
      </c>
      <c r="L59" s="100"/>
      <c r="M59" s="100">
        <f>M60</f>
        <v>0</v>
      </c>
      <c r="N59" s="100"/>
      <c r="O59" s="116">
        <f>O60</f>
        <v>0</v>
      </c>
      <c r="P59" s="84"/>
    </row>
    <row r="60" spans="1:16" ht="30" customHeight="1" x14ac:dyDescent="0.2">
      <c r="A60" s="117" t="s">
        <v>203</v>
      </c>
      <c r="B60" s="104" t="s">
        <v>204</v>
      </c>
      <c r="C60" s="93">
        <f>E60+G60+M60+O60+I60</f>
        <v>1600</v>
      </c>
      <c r="D60" s="94">
        <f t="shared" si="1"/>
        <v>1376</v>
      </c>
      <c r="E60" s="93">
        <v>0</v>
      </c>
      <c r="F60" s="93"/>
      <c r="G60" s="93">
        <v>1600</v>
      </c>
      <c r="H60" s="93">
        <v>1376</v>
      </c>
      <c r="I60" s="93">
        <v>0</v>
      </c>
      <c r="J60" s="93"/>
      <c r="K60" s="93">
        <v>0</v>
      </c>
      <c r="L60" s="93"/>
      <c r="M60" s="93">
        <v>0</v>
      </c>
      <c r="N60" s="93"/>
      <c r="O60" s="106">
        <v>0</v>
      </c>
      <c r="P60" s="68"/>
    </row>
    <row r="61" spans="1:16" x14ac:dyDescent="0.2">
      <c r="A61" s="113">
        <v>15</v>
      </c>
      <c r="B61" s="81" t="s">
        <v>205</v>
      </c>
      <c r="C61" s="100">
        <f>E61+G61+K61+M61+O61+I61</f>
        <v>500</v>
      </c>
      <c r="D61" s="101">
        <f t="shared" si="1"/>
        <v>470</v>
      </c>
      <c r="E61" s="100">
        <f>E62</f>
        <v>0</v>
      </c>
      <c r="F61" s="100"/>
      <c r="G61" s="100">
        <f>G62</f>
        <v>0</v>
      </c>
      <c r="H61" s="100"/>
      <c r="I61" s="100">
        <f>I62</f>
        <v>0</v>
      </c>
      <c r="J61" s="100"/>
      <c r="K61" s="100"/>
      <c r="L61" s="100"/>
      <c r="M61" s="100">
        <f>M62</f>
        <v>500</v>
      </c>
      <c r="N61" s="100">
        <f>N62</f>
        <v>470</v>
      </c>
      <c r="O61" s="100">
        <v>0</v>
      </c>
      <c r="P61" s="84"/>
    </row>
    <row r="62" spans="1:16" x14ac:dyDescent="0.2">
      <c r="A62" s="118" t="s">
        <v>206</v>
      </c>
      <c r="B62" s="97" t="s">
        <v>207</v>
      </c>
      <c r="C62" s="93">
        <f>E62+G62+K62+M62+O62</f>
        <v>500</v>
      </c>
      <c r="D62" s="94">
        <f t="shared" si="1"/>
        <v>470</v>
      </c>
      <c r="E62" s="93"/>
      <c r="F62" s="93"/>
      <c r="G62" s="93"/>
      <c r="H62" s="93"/>
      <c r="I62" s="93"/>
      <c r="J62" s="93"/>
      <c r="K62" s="93"/>
      <c r="L62" s="93"/>
      <c r="M62" s="93">
        <v>500</v>
      </c>
      <c r="N62" s="93">
        <v>470</v>
      </c>
      <c r="O62" s="93">
        <v>0</v>
      </c>
      <c r="P62" s="68"/>
    </row>
    <row r="63" spans="1:16" ht="25.5" x14ac:dyDescent="0.2">
      <c r="A63" s="140" t="s">
        <v>266</v>
      </c>
      <c r="B63" s="142" t="s">
        <v>268</v>
      </c>
      <c r="C63" s="100">
        <v>120</v>
      </c>
      <c r="D63" s="101">
        <f>D64</f>
        <v>120</v>
      </c>
      <c r="E63" s="100"/>
      <c r="F63" s="100"/>
      <c r="G63" s="100"/>
      <c r="H63" s="100"/>
      <c r="I63" s="100"/>
      <c r="J63" s="100"/>
      <c r="K63" s="100"/>
      <c r="L63" s="100"/>
      <c r="M63" s="100">
        <v>120</v>
      </c>
      <c r="N63" s="100">
        <f>N64</f>
        <v>120</v>
      </c>
      <c r="O63" s="100"/>
      <c r="P63" s="84"/>
    </row>
    <row r="64" spans="1:16" ht="25.5" x14ac:dyDescent="0.2">
      <c r="A64" s="118" t="s">
        <v>267</v>
      </c>
      <c r="B64" s="141" t="s">
        <v>268</v>
      </c>
      <c r="C64" s="93">
        <v>120</v>
      </c>
      <c r="D64" s="94">
        <f>N64</f>
        <v>120</v>
      </c>
      <c r="E64" s="93"/>
      <c r="F64" s="93"/>
      <c r="G64" s="93"/>
      <c r="H64" s="93"/>
      <c r="I64" s="93"/>
      <c r="J64" s="93"/>
      <c r="K64" s="93"/>
      <c r="L64" s="93"/>
      <c r="M64" s="93">
        <v>120</v>
      </c>
      <c r="N64" s="93">
        <v>120</v>
      </c>
      <c r="O64" s="93"/>
      <c r="P64" s="68"/>
    </row>
    <row r="65" spans="1:16" x14ac:dyDescent="0.2">
      <c r="A65" s="111" t="s">
        <v>208</v>
      </c>
      <c r="B65" s="112" t="s">
        <v>209</v>
      </c>
      <c r="C65" s="102">
        <f>C66+C69+C76</f>
        <v>21042</v>
      </c>
      <c r="D65" s="102">
        <f>D66+D69</f>
        <v>10538</v>
      </c>
      <c r="E65" s="102">
        <f>E66+E69+E76</f>
        <v>0</v>
      </c>
      <c r="F65" s="102"/>
      <c r="G65" s="102">
        <f>G66+G69+G76</f>
        <v>0</v>
      </c>
      <c r="H65" s="102"/>
      <c r="I65" s="102">
        <f>I66+I69+I76</f>
        <v>0</v>
      </c>
      <c r="J65" s="102"/>
      <c r="K65" s="102">
        <f>K66+K69+K76</f>
        <v>7643</v>
      </c>
      <c r="L65" s="102">
        <f>L66</f>
        <v>7590</v>
      </c>
      <c r="M65" s="102">
        <f>M66+M69+M76</f>
        <v>12122</v>
      </c>
      <c r="N65" s="102">
        <f>N69+N76</f>
        <v>4598</v>
      </c>
      <c r="O65" s="102">
        <f>O66+O69+O76</f>
        <v>0</v>
      </c>
      <c r="P65" s="84"/>
    </row>
    <row r="66" spans="1:16" x14ac:dyDescent="0.2">
      <c r="A66" s="119">
        <v>1</v>
      </c>
      <c r="B66" s="120" t="s">
        <v>210</v>
      </c>
      <c r="C66" s="100">
        <f>C67+C68</f>
        <v>10943</v>
      </c>
      <c r="D66" s="100">
        <f>D67</f>
        <v>7590</v>
      </c>
      <c r="E66" s="100">
        <f>E68+E67</f>
        <v>0</v>
      </c>
      <c r="F66" s="100"/>
      <c r="G66" s="100">
        <f>G68+G67</f>
        <v>0</v>
      </c>
      <c r="H66" s="100"/>
      <c r="I66" s="100">
        <f>I68+I67</f>
        <v>0</v>
      </c>
      <c r="J66" s="100"/>
      <c r="K66" s="100">
        <f>K68+K67</f>
        <v>7643</v>
      </c>
      <c r="L66" s="100">
        <f>L67</f>
        <v>7590</v>
      </c>
      <c r="M66" s="100">
        <f>M68+M67</f>
        <v>3300</v>
      </c>
      <c r="N66" s="100"/>
      <c r="O66" s="100">
        <f>O68+O67</f>
        <v>0</v>
      </c>
      <c r="P66" s="84"/>
    </row>
    <row r="67" spans="1:16" x14ac:dyDescent="0.2">
      <c r="A67" s="108" t="s">
        <v>111</v>
      </c>
      <c r="B67" s="92" t="s">
        <v>211</v>
      </c>
      <c r="C67" s="93">
        <f>K67+M67</f>
        <v>10443</v>
      </c>
      <c r="D67" s="93">
        <f>L67</f>
        <v>7590</v>
      </c>
      <c r="E67" s="93"/>
      <c r="F67" s="93"/>
      <c r="G67" s="93"/>
      <c r="H67" s="93"/>
      <c r="I67" s="93"/>
      <c r="J67" s="93"/>
      <c r="K67" s="93">
        <v>7643</v>
      </c>
      <c r="L67" s="93">
        <v>7590</v>
      </c>
      <c r="M67" s="93">
        <v>2800</v>
      </c>
      <c r="N67" s="93"/>
      <c r="O67" s="93"/>
      <c r="P67" s="68"/>
    </row>
    <row r="68" spans="1:16" x14ac:dyDescent="0.2">
      <c r="A68" s="108" t="s">
        <v>113</v>
      </c>
      <c r="B68" s="92" t="s">
        <v>212</v>
      </c>
      <c r="C68" s="93">
        <v>500</v>
      </c>
      <c r="D68" s="93"/>
      <c r="E68" s="93"/>
      <c r="F68" s="93"/>
      <c r="G68" s="93"/>
      <c r="H68" s="93"/>
      <c r="I68" s="93"/>
      <c r="J68" s="93"/>
      <c r="K68" s="93"/>
      <c r="L68" s="93"/>
      <c r="M68" s="93">
        <v>500</v>
      </c>
      <c r="N68" s="93"/>
      <c r="O68" s="93"/>
      <c r="P68" s="68"/>
    </row>
    <row r="69" spans="1:16" x14ac:dyDescent="0.2">
      <c r="A69" s="113" t="s">
        <v>119</v>
      </c>
      <c r="B69" s="121" t="s">
        <v>213</v>
      </c>
      <c r="C69" s="102">
        <f>SUM(C70:C75)</f>
        <v>7899</v>
      </c>
      <c r="D69" s="102">
        <f>SUM(D70:D75)</f>
        <v>2948</v>
      </c>
      <c r="E69" s="102">
        <f>E70+E71+E72+E74</f>
        <v>0</v>
      </c>
      <c r="F69" s="102"/>
      <c r="G69" s="102">
        <f>G70+G71+G72+G74</f>
        <v>0</v>
      </c>
      <c r="H69" s="102"/>
      <c r="I69" s="102">
        <f>I70+I71+I72+I74</f>
        <v>0</v>
      </c>
      <c r="J69" s="102"/>
      <c r="K69" s="102">
        <f>SUM(K70:K75)</f>
        <v>0</v>
      </c>
      <c r="L69" s="102"/>
      <c r="M69" s="102">
        <f>SUM(M70:M75)</f>
        <v>6622</v>
      </c>
      <c r="N69" s="102">
        <f>SUM(N70:N75)</f>
        <v>2948</v>
      </c>
      <c r="O69" s="82">
        <f>O70+O71+O72+O74</f>
        <v>0</v>
      </c>
      <c r="P69" s="84"/>
    </row>
    <row r="70" spans="1:16" x14ac:dyDescent="0.2">
      <c r="A70" s="103" t="s">
        <v>120</v>
      </c>
      <c r="B70" s="104" t="s">
        <v>214</v>
      </c>
      <c r="C70" s="105">
        <f>E70+G70+M70+O70+I70</f>
        <v>0</v>
      </c>
      <c r="D70" s="105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106"/>
      <c r="P70" s="68"/>
    </row>
    <row r="71" spans="1:16" x14ac:dyDescent="0.2">
      <c r="A71" s="91" t="s">
        <v>215</v>
      </c>
      <c r="B71" s="92" t="s">
        <v>216</v>
      </c>
      <c r="C71" s="105">
        <f>K71+M71</f>
        <v>2330</v>
      </c>
      <c r="D71" s="105">
        <f>N71</f>
        <v>1264</v>
      </c>
      <c r="E71" s="93"/>
      <c r="F71" s="93"/>
      <c r="G71" s="93"/>
      <c r="H71" s="93"/>
      <c r="I71" s="93"/>
      <c r="J71" s="93"/>
      <c r="K71" s="93"/>
      <c r="L71" s="93"/>
      <c r="M71" s="93">
        <v>2330</v>
      </c>
      <c r="N71" s="93">
        <v>1264</v>
      </c>
      <c r="O71" s="93"/>
      <c r="P71" s="68"/>
    </row>
    <row r="72" spans="1:16" x14ac:dyDescent="0.2">
      <c r="A72" s="91" t="s">
        <v>217</v>
      </c>
      <c r="B72" s="92" t="s">
        <v>218</v>
      </c>
      <c r="C72" s="105">
        <f>SUM(E72:O72)</f>
        <v>4641</v>
      </c>
      <c r="D72" s="105">
        <f>N72</f>
        <v>1277</v>
      </c>
      <c r="E72" s="93"/>
      <c r="F72" s="93"/>
      <c r="G72" s="93"/>
      <c r="H72" s="93"/>
      <c r="I72" s="93">
        <v>0</v>
      </c>
      <c r="J72" s="93"/>
      <c r="K72" s="93"/>
      <c r="L72" s="93"/>
      <c r="M72" s="93">
        <v>3364</v>
      </c>
      <c r="N72" s="93">
        <v>1277</v>
      </c>
      <c r="O72" s="93"/>
      <c r="P72" s="68"/>
    </row>
    <row r="73" spans="1:16" ht="25.5" x14ac:dyDescent="0.2">
      <c r="A73" s="108" t="s">
        <v>219</v>
      </c>
      <c r="B73" s="92" t="s">
        <v>220</v>
      </c>
      <c r="C73" s="105">
        <f>E73+G73+M73+O73+I73</f>
        <v>40</v>
      </c>
      <c r="D73" s="105">
        <f>N73</f>
        <v>39</v>
      </c>
      <c r="E73" s="93"/>
      <c r="F73" s="93"/>
      <c r="G73" s="93"/>
      <c r="H73" s="93"/>
      <c r="I73" s="93"/>
      <c r="J73" s="93"/>
      <c r="K73" s="93"/>
      <c r="L73" s="93"/>
      <c r="M73" s="93">
        <v>40</v>
      </c>
      <c r="N73" s="93">
        <v>39</v>
      </c>
      <c r="O73" s="106"/>
      <c r="P73" s="68"/>
    </row>
    <row r="74" spans="1:16" x14ac:dyDescent="0.2">
      <c r="A74" s="91" t="s">
        <v>221</v>
      </c>
      <c r="B74" s="92" t="s">
        <v>222</v>
      </c>
      <c r="C74" s="105">
        <f>E74+G74+M74+O74+I74</f>
        <v>888</v>
      </c>
      <c r="D74" s="105">
        <f>N74</f>
        <v>368</v>
      </c>
      <c r="E74" s="93"/>
      <c r="F74" s="93"/>
      <c r="G74" s="93"/>
      <c r="H74" s="93"/>
      <c r="I74" s="93"/>
      <c r="J74" s="93"/>
      <c r="K74" s="93"/>
      <c r="L74" s="93"/>
      <c r="M74" s="93">
        <v>888</v>
      </c>
      <c r="N74" s="93">
        <v>368</v>
      </c>
      <c r="O74" s="93"/>
      <c r="P74" s="68"/>
    </row>
    <row r="75" spans="1:16" x14ac:dyDescent="0.2">
      <c r="A75" s="96" t="s">
        <v>223</v>
      </c>
      <c r="B75" s="97" t="s">
        <v>224</v>
      </c>
      <c r="C75" s="105">
        <f>E75+G75+M75+O75+I75</f>
        <v>0</v>
      </c>
      <c r="D75" s="105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5"/>
      <c r="P75" s="68"/>
    </row>
    <row r="76" spans="1:16" x14ac:dyDescent="0.2">
      <c r="A76" s="113" t="s">
        <v>225</v>
      </c>
      <c r="B76" s="81" t="s">
        <v>226</v>
      </c>
      <c r="C76" s="102">
        <f>E76+G76+M76+O76+I76</f>
        <v>2200</v>
      </c>
      <c r="D76" s="102">
        <f>D77</f>
        <v>1650</v>
      </c>
      <c r="E76" s="102">
        <f>E77</f>
        <v>0</v>
      </c>
      <c r="F76" s="102"/>
      <c r="G76" s="102">
        <f>G77</f>
        <v>0</v>
      </c>
      <c r="H76" s="102"/>
      <c r="I76" s="102">
        <f>I77</f>
        <v>0</v>
      </c>
      <c r="J76" s="102"/>
      <c r="K76" s="102"/>
      <c r="L76" s="102"/>
      <c r="M76" s="102">
        <f>M77</f>
        <v>2200</v>
      </c>
      <c r="N76" s="102">
        <f>N77</f>
        <v>1650</v>
      </c>
      <c r="O76" s="82">
        <f>O77</f>
        <v>0</v>
      </c>
      <c r="P76" s="84"/>
    </row>
    <row r="77" spans="1:16" x14ac:dyDescent="0.2">
      <c r="A77" s="103" t="s">
        <v>123</v>
      </c>
      <c r="B77" s="104" t="s">
        <v>227</v>
      </c>
      <c r="C77" s="93">
        <f>SUM(E77:M77)</f>
        <v>2200</v>
      </c>
      <c r="D77" s="93">
        <f>N77</f>
        <v>1650</v>
      </c>
      <c r="E77" s="93"/>
      <c r="F77" s="93"/>
      <c r="G77" s="93"/>
      <c r="H77" s="93"/>
      <c r="I77" s="93"/>
      <c r="J77" s="93"/>
      <c r="K77" s="93"/>
      <c r="L77" s="93"/>
      <c r="M77" s="93">
        <v>2200</v>
      </c>
      <c r="N77" s="93">
        <v>1650</v>
      </c>
      <c r="O77" s="106"/>
      <c r="P77" s="68"/>
    </row>
    <row r="78" spans="1:16" x14ac:dyDescent="0.2">
      <c r="A78" s="64" t="s">
        <v>228</v>
      </c>
      <c r="B78" s="65" t="s">
        <v>229</v>
      </c>
      <c r="C78" s="122">
        <f>E78+G78+M78+O78+K78+I78</f>
        <v>764668</v>
      </c>
      <c r="D78" s="122">
        <v>626879</v>
      </c>
      <c r="E78" s="122">
        <f>E79+E97+E101</f>
        <v>0</v>
      </c>
      <c r="F78" s="122"/>
      <c r="G78" s="122">
        <f>G79+G97+G101</f>
        <v>444034</v>
      </c>
      <c r="H78" s="122">
        <v>379499</v>
      </c>
      <c r="I78" s="122">
        <f>I79+I97+I101</f>
        <v>180562</v>
      </c>
      <c r="J78" s="122">
        <v>140730</v>
      </c>
      <c r="K78" s="122">
        <f>K79+K101</f>
        <v>11705</v>
      </c>
      <c r="L78" s="122">
        <v>10621</v>
      </c>
      <c r="M78" s="122">
        <f>M79+M97+M101</f>
        <v>128243</v>
      </c>
      <c r="N78" s="122">
        <f>N79+N91+N97</f>
        <v>95905</v>
      </c>
      <c r="O78" s="122">
        <f>O79+O97+O101</f>
        <v>124</v>
      </c>
      <c r="P78" s="143">
        <v>124</v>
      </c>
    </row>
    <row r="79" spans="1:16" x14ac:dyDescent="0.2">
      <c r="A79" s="123" t="s">
        <v>230</v>
      </c>
      <c r="B79" s="124" t="s">
        <v>4</v>
      </c>
      <c r="C79" s="125">
        <f>E79+G79+M79+O79+K79+I79</f>
        <v>718791</v>
      </c>
      <c r="D79" s="125">
        <f>D80+D86+D89+D91+D95+D97</f>
        <v>626879</v>
      </c>
      <c r="E79" s="125">
        <f>E80+E84+E86+E89+E91+E93</f>
        <v>0</v>
      </c>
      <c r="F79" s="125"/>
      <c r="G79" s="125">
        <f>G80+G84+G86+G89+G91+G93</f>
        <v>444034</v>
      </c>
      <c r="H79" s="125">
        <v>379499</v>
      </c>
      <c r="I79" s="125">
        <f>I80+I84+I86+I89+I91+I93</f>
        <v>140865</v>
      </c>
      <c r="J79" s="125">
        <f>J80+J91</f>
        <v>140730</v>
      </c>
      <c r="K79" s="125">
        <f>K95+K93</f>
        <v>11705</v>
      </c>
      <c r="L79" s="125">
        <v>10621</v>
      </c>
      <c r="M79" s="125">
        <f>M80+M84+M86+M89+M91+M93</f>
        <v>122063</v>
      </c>
      <c r="N79" s="125">
        <f>N86+N95</f>
        <v>89295</v>
      </c>
      <c r="O79" s="125">
        <f>O80+O84+O86+O89+O91+O93</f>
        <v>124</v>
      </c>
      <c r="P79" s="144">
        <v>124</v>
      </c>
    </row>
    <row r="80" spans="1:16" x14ac:dyDescent="0.2">
      <c r="A80" s="80">
        <v>1</v>
      </c>
      <c r="B80" s="81" t="s">
        <v>231</v>
      </c>
      <c r="C80" s="82">
        <f>SUM(C81:C83)</f>
        <v>584623</v>
      </c>
      <c r="D80" s="82">
        <f>H80+J80</f>
        <v>520210</v>
      </c>
      <c r="E80" s="82"/>
      <c r="F80" s="82"/>
      <c r="G80" s="82">
        <f>SUM(G81:G83)</f>
        <v>443777</v>
      </c>
      <c r="H80" s="82">
        <v>379499</v>
      </c>
      <c r="I80" s="82">
        <f>SUM(I81:I83)</f>
        <v>140846</v>
      </c>
      <c r="J80" s="82">
        <f>J82+J83</f>
        <v>140711</v>
      </c>
      <c r="K80" s="82"/>
      <c r="L80" s="82"/>
      <c r="M80" s="82"/>
      <c r="N80" s="82"/>
      <c r="O80" s="82"/>
      <c r="P80" s="84"/>
    </row>
    <row r="81" spans="1:16" x14ac:dyDescent="0.2">
      <c r="A81" s="103" t="s">
        <v>111</v>
      </c>
      <c r="B81" s="104" t="s">
        <v>232</v>
      </c>
      <c r="C81" s="105">
        <f>E81+G81+I81+K81+M81+O81</f>
        <v>443777</v>
      </c>
      <c r="D81" s="105"/>
      <c r="E81" s="106"/>
      <c r="F81" s="106"/>
      <c r="G81" s="93">
        <v>443777</v>
      </c>
      <c r="H81" s="93">
        <v>379499</v>
      </c>
      <c r="I81" s="93"/>
      <c r="J81" s="93"/>
      <c r="K81" s="106"/>
      <c r="L81" s="106"/>
      <c r="M81" s="106"/>
      <c r="N81" s="106"/>
      <c r="O81" s="106"/>
      <c r="P81" s="126"/>
    </row>
    <row r="82" spans="1:16" ht="25.5" x14ac:dyDescent="0.2">
      <c r="A82" s="103" t="s">
        <v>113</v>
      </c>
      <c r="B82" s="104" t="s">
        <v>233</v>
      </c>
      <c r="C82" s="105">
        <f>E82+G82+I82+K82+M82+O82</f>
        <v>104345</v>
      </c>
      <c r="D82" s="105"/>
      <c r="E82" s="106"/>
      <c r="F82" s="106"/>
      <c r="G82" s="93"/>
      <c r="H82" s="93"/>
      <c r="I82" s="93">
        <v>104345</v>
      </c>
      <c r="J82" s="93">
        <v>104210</v>
      </c>
      <c r="K82" s="106"/>
      <c r="L82" s="106"/>
      <c r="M82" s="106"/>
      <c r="N82" s="106"/>
      <c r="O82" s="106"/>
      <c r="P82" s="68"/>
    </row>
    <row r="83" spans="1:16" ht="25.5" x14ac:dyDescent="0.2">
      <c r="A83" s="103" t="s">
        <v>234</v>
      </c>
      <c r="B83" s="127" t="s">
        <v>235</v>
      </c>
      <c r="C83" s="105">
        <f>E83+G83+I83+K83+M83+O83</f>
        <v>36501</v>
      </c>
      <c r="D83" s="105"/>
      <c r="E83" s="106"/>
      <c r="F83" s="106"/>
      <c r="G83" s="93"/>
      <c r="H83" s="93"/>
      <c r="I83" s="93">
        <v>36501</v>
      </c>
      <c r="J83" s="93">
        <v>36501</v>
      </c>
      <c r="K83" s="106"/>
      <c r="L83" s="106"/>
      <c r="M83" s="106"/>
      <c r="N83" s="106"/>
      <c r="O83" s="106"/>
      <c r="P83" s="68"/>
    </row>
    <row r="84" spans="1:16" x14ac:dyDescent="0.2">
      <c r="A84" s="80">
        <v>2</v>
      </c>
      <c r="B84" s="81" t="s">
        <v>236</v>
      </c>
      <c r="C84" s="82">
        <f>E84+G84+M84+O84+I84</f>
        <v>190</v>
      </c>
      <c r="D84" s="82"/>
      <c r="E84" s="82">
        <f>E85</f>
        <v>0</v>
      </c>
      <c r="F84" s="82"/>
      <c r="G84" s="82">
        <f>G85</f>
        <v>0</v>
      </c>
      <c r="H84" s="82"/>
      <c r="I84" s="82">
        <f>I85</f>
        <v>0</v>
      </c>
      <c r="J84" s="82"/>
      <c r="K84" s="82"/>
      <c r="L84" s="82"/>
      <c r="M84" s="82">
        <f>M85</f>
        <v>190</v>
      </c>
      <c r="N84" s="82"/>
      <c r="O84" s="82">
        <f>O85</f>
        <v>0</v>
      </c>
      <c r="P84" s="84"/>
    </row>
    <row r="85" spans="1:16" ht="25.5" x14ac:dyDescent="0.2">
      <c r="A85" s="103" t="s">
        <v>120</v>
      </c>
      <c r="B85" s="104" t="s">
        <v>237</v>
      </c>
      <c r="C85" s="105">
        <f>E85+G85+M85+O85+I85</f>
        <v>190</v>
      </c>
      <c r="D85" s="105"/>
      <c r="E85" s="106"/>
      <c r="F85" s="106"/>
      <c r="G85" s="106"/>
      <c r="H85" s="106"/>
      <c r="I85" s="93"/>
      <c r="J85" s="93"/>
      <c r="K85" s="106"/>
      <c r="L85" s="106"/>
      <c r="M85" s="106">
        <v>190</v>
      </c>
      <c r="N85" s="106"/>
      <c r="O85" s="106"/>
      <c r="P85" s="68"/>
    </row>
    <row r="86" spans="1:16" x14ac:dyDescent="0.2">
      <c r="A86" s="80">
        <v>3</v>
      </c>
      <c r="B86" s="81" t="s">
        <v>238</v>
      </c>
      <c r="C86" s="82">
        <f>E86+G86+M86+O86+I86</f>
        <v>120692</v>
      </c>
      <c r="D86" s="82">
        <f>SUM(D87:D88)</f>
        <v>89295</v>
      </c>
      <c r="E86" s="82">
        <f>E87+E88</f>
        <v>0</v>
      </c>
      <c r="F86" s="82"/>
      <c r="G86" s="82">
        <f>G87+G88</f>
        <v>0</v>
      </c>
      <c r="H86" s="82"/>
      <c r="I86" s="82">
        <f>I87+I88</f>
        <v>0</v>
      </c>
      <c r="J86" s="82"/>
      <c r="K86" s="82"/>
      <c r="L86" s="82"/>
      <c r="M86" s="82">
        <f>M87+M88</f>
        <v>120692</v>
      </c>
      <c r="N86" s="82">
        <f>N87+N88</f>
        <v>89295</v>
      </c>
      <c r="O86" s="82">
        <f>O87+O88</f>
        <v>0</v>
      </c>
      <c r="P86" s="84"/>
    </row>
    <row r="87" spans="1:16" ht="25.5" x14ac:dyDescent="0.2">
      <c r="A87" s="96" t="s">
        <v>123</v>
      </c>
      <c r="B87" s="97" t="s">
        <v>239</v>
      </c>
      <c r="C87" s="95">
        <f>E87+G87+M87+O87</f>
        <v>2950</v>
      </c>
      <c r="D87" s="95">
        <f>N87</f>
        <v>2458</v>
      </c>
      <c r="E87" s="105"/>
      <c r="F87" s="105"/>
      <c r="G87" s="105"/>
      <c r="H87" s="105"/>
      <c r="I87" s="105"/>
      <c r="J87" s="105"/>
      <c r="K87" s="105"/>
      <c r="L87" s="105"/>
      <c r="M87" s="93">
        <v>2950</v>
      </c>
      <c r="N87" s="93">
        <v>2458</v>
      </c>
      <c r="O87" s="95"/>
      <c r="P87" s="68"/>
    </row>
    <row r="88" spans="1:16" ht="25.5" x14ac:dyDescent="0.2">
      <c r="A88" s="91" t="s">
        <v>125</v>
      </c>
      <c r="B88" s="92" t="s">
        <v>240</v>
      </c>
      <c r="C88" s="93">
        <f>E88+G88+M88+O88</f>
        <v>117742</v>
      </c>
      <c r="D88" s="95">
        <f>N88</f>
        <v>86837</v>
      </c>
      <c r="E88" s="93"/>
      <c r="F88" s="93"/>
      <c r="G88" s="93"/>
      <c r="H88" s="93"/>
      <c r="I88" s="93"/>
      <c r="J88" s="93"/>
      <c r="K88" s="93"/>
      <c r="L88" s="93"/>
      <c r="M88" s="93">
        <v>117742</v>
      </c>
      <c r="N88" s="93">
        <v>86837</v>
      </c>
      <c r="O88" s="93"/>
      <c r="P88" s="68"/>
    </row>
    <row r="89" spans="1:16" ht="25.5" x14ac:dyDescent="0.2">
      <c r="A89" s="80" t="s">
        <v>241</v>
      </c>
      <c r="B89" s="81" t="s">
        <v>242</v>
      </c>
      <c r="C89" s="82">
        <f>E89+G89+M89+O89+I89</f>
        <v>124</v>
      </c>
      <c r="D89" s="82">
        <v>124</v>
      </c>
      <c r="E89" s="82">
        <f>E90</f>
        <v>0</v>
      </c>
      <c r="F89" s="82"/>
      <c r="G89" s="82">
        <f>G90</f>
        <v>0</v>
      </c>
      <c r="H89" s="82"/>
      <c r="I89" s="82">
        <f>I90</f>
        <v>0</v>
      </c>
      <c r="J89" s="82"/>
      <c r="K89" s="82"/>
      <c r="L89" s="82"/>
      <c r="M89" s="82">
        <f>M90</f>
        <v>0</v>
      </c>
      <c r="N89" s="82"/>
      <c r="O89" s="82">
        <f>O90</f>
        <v>124</v>
      </c>
      <c r="P89" s="84">
        <f>P90</f>
        <v>124</v>
      </c>
    </row>
    <row r="90" spans="1:16" ht="25.5" x14ac:dyDescent="0.2">
      <c r="A90" s="103" t="s">
        <v>129</v>
      </c>
      <c r="B90" s="104" t="s">
        <v>243</v>
      </c>
      <c r="C90" s="105">
        <f>E90+G90+M90+O90</f>
        <v>124</v>
      </c>
      <c r="D90" s="105">
        <v>124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93">
        <v>124</v>
      </c>
      <c r="P90" s="68">
        <v>124</v>
      </c>
    </row>
    <row r="91" spans="1:16" x14ac:dyDescent="0.2">
      <c r="A91" s="64" t="s">
        <v>244</v>
      </c>
      <c r="B91" s="65" t="s">
        <v>245</v>
      </c>
      <c r="C91" s="122">
        <f>E91+G91+M91+O91+I91</f>
        <v>1200</v>
      </c>
      <c r="D91" s="122">
        <v>1200</v>
      </c>
      <c r="E91" s="122">
        <f>E92</f>
        <v>0</v>
      </c>
      <c r="F91" s="122"/>
      <c r="G91" s="122">
        <f>G92</f>
        <v>0</v>
      </c>
      <c r="H91" s="122"/>
      <c r="I91" s="122">
        <f>I92</f>
        <v>19</v>
      </c>
      <c r="J91" s="122">
        <v>19</v>
      </c>
      <c r="K91" s="122"/>
      <c r="L91" s="122"/>
      <c r="M91" s="122">
        <f>M92</f>
        <v>1181</v>
      </c>
      <c r="N91" s="122">
        <v>1181</v>
      </c>
      <c r="O91" s="122">
        <f>O92</f>
        <v>0</v>
      </c>
      <c r="P91" s="84"/>
    </row>
    <row r="92" spans="1:16" x14ac:dyDescent="0.2">
      <c r="A92" s="103" t="s">
        <v>131</v>
      </c>
      <c r="B92" s="104" t="s">
        <v>246</v>
      </c>
      <c r="C92" s="105">
        <f>I92+M92</f>
        <v>1200</v>
      </c>
      <c r="D92" s="105">
        <v>1200</v>
      </c>
      <c r="E92" s="106"/>
      <c r="F92" s="106"/>
      <c r="G92" s="106">
        <v>0</v>
      </c>
      <c r="H92" s="106"/>
      <c r="I92" s="106">
        <v>19</v>
      </c>
      <c r="J92" s="106">
        <v>19</v>
      </c>
      <c r="K92" s="106"/>
      <c r="L92" s="106"/>
      <c r="M92" s="106">
        <v>1181</v>
      </c>
      <c r="N92" s="106">
        <v>1181</v>
      </c>
      <c r="O92" s="106"/>
      <c r="P92" s="68"/>
    </row>
    <row r="93" spans="1:16" x14ac:dyDescent="0.2">
      <c r="A93" s="80">
        <v>6</v>
      </c>
      <c r="B93" s="81" t="s">
        <v>247</v>
      </c>
      <c r="C93" s="82">
        <f>E93+G93+I93+K93+M93+O93</f>
        <v>257</v>
      </c>
      <c r="D93" s="82"/>
      <c r="E93" s="82">
        <f>SUM(E94:E96)</f>
        <v>0</v>
      </c>
      <c r="F93" s="82"/>
      <c r="G93" s="82">
        <f>SUM(G94:G96)</f>
        <v>257</v>
      </c>
      <c r="H93" s="82"/>
      <c r="I93" s="82">
        <f>SUM(I94:I96)</f>
        <v>0</v>
      </c>
      <c r="J93" s="82"/>
      <c r="K93" s="82"/>
      <c r="L93" s="82"/>
      <c r="M93" s="82">
        <f>SUM(M94:M96)</f>
        <v>0</v>
      </c>
      <c r="N93" s="82"/>
      <c r="O93" s="82">
        <f>SUM(O94:O96)</f>
        <v>0</v>
      </c>
      <c r="P93" s="84"/>
    </row>
    <row r="94" spans="1:16" ht="25.5" x14ac:dyDescent="0.2">
      <c r="A94" s="103" t="s">
        <v>134</v>
      </c>
      <c r="B94" s="104" t="s">
        <v>248</v>
      </c>
      <c r="C94" s="106">
        <f>G94+I94+K94+M94+O94</f>
        <v>257</v>
      </c>
      <c r="D94" s="106"/>
      <c r="E94" s="106">
        <v>0</v>
      </c>
      <c r="F94" s="106"/>
      <c r="G94" s="106">
        <v>257</v>
      </c>
      <c r="H94" s="106"/>
      <c r="I94" s="106"/>
      <c r="J94" s="106"/>
      <c r="K94" s="106"/>
      <c r="L94" s="106"/>
      <c r="M94" s="106"/>
      <c r="N94" s="106"/>
      <c r="O94" s="106"/>
      <c r="P94" s="68"/>
    </row>
    <row r="95" spans="1:16" x14ac:dyDescent="0.2">
      <c r="A95" s="85">
        <v>7</v>
      </c>
      <c r="B95" s="86" t="s">
        <v>69</v>
      </c>
      <c r="C95" s="89">
        <f>E95+I95+K95+M95+O95</f>
        <v>11705</v>
      </c>
      <c r="D95" s="89">
        <v>10621</v>
      </c>
      <c r="E95" s="89"/>
      <c r="F95" s="89"/>
      <c r="G95" s="89"/>
      <c r="H95" s="89"/>
      <c r="I95" s="89"/>
      <c r="J95" s="89"/>
      <c r="K95" s="89">
        <f>K96</f>
        <v>11705</v>
      </c>
      <c r="L95" s="89">
        <f>L96</f>
        <v>10621</v>
      </c>
      <c r="M95" s="89"/>
      <c r="N95" s="89"/>
      <c r="O95" s="89"/>
      <c r="P95" s="84"/>
    </row>
    <row r="96" spans="1:16" x14ac:dyDescent="0.2">
      <c r="A96" s="91" t="s">
        <v>147</v>
      </c>
      <c r="B96" s="92" t="s">
        <v>249</v>
      </c>
      <c r="C96" s="93">
        <f>E96+G96+K96+M96+O96</f>
        <v>11705</v>
      </c>
      <c r="D96" s="93">
        <v>10621</v>
      </c>
      <c r="E96" s="93"/>
      <c r="F96" s="93"/>
      <c r="G96" s="93"/>
      <c r="H96" s="93"/>
      <c r="I96" s="93"/>
      <c r="J96" s="93"/>
      <c r="K96" s="93">
        <v>11705</v>
      </c>
      <c r="L96" s="93">
        <v>10621</v>
      </c>
      <c r="M96" s="93">
        <v>0</v>
      </c>
      <c r="N96" s="93"/>
      <c r="O96" s="93"/>
      <c r="P96" s="68"/>
    </row>
    <row r="97" spans="1:16" s="130" customFormat="1" x14ac:dyDescent="0.2">
      <c r="A97" s="128" t="s">
        <v>250</v>
      </c>
      <c r="B97" s="129" t="s">
        <v>251</v>
      </c>
      <c r="C97" s="105">
        <f>E97+G97+M97+O97+I97</f>
        <v>6180</v>
      </c>
      <c r="D97" s="105">
        <v>5429</v>
      </c>
      <c r="E97" s="105">
        <f>E98+E99+E100</f>
        <v>0</v>
      </c>
      <c r="F97" s="105"/>
      <c r="G97" s="105">
        <f>G98+G99+G100</f>
        <v>0</v>
      </c>
      <c r="H97" s="105"/>
      <c r="I97" s="105">
        <f>I98+I99+I100</f>
        <v>0</v>
      </c>
      <c r="J97" s="105"/>
      <c r="K97" s="105"/>
      <c r="L97" s="105"/>
      <c r="M97" s="105">
        <f>M98+M99+M100</f>
        <v>6180</v>
      </c>
      <c r="N97" s="105">
        <v>5429</v>
      </c>
      <c r="O97" s="105">
        <f>O98+O99+O100</f>
        <v>0</v>
      </c>
      <c r="P97" s="126"/>
    </row>
    <row r="98" spans="1:16" x14ac:dyDescent="0.2">
      <c r="A98" s="67">
        <v>1</v>
      </c>
      <c r="B98" s="104" t="s">
        <v>252</v>
      </c>
      <c r="C98" s="105">
        <f>E98+G98+M98+O98+I98</f>
        <v>0</v>
      </c>
      <c r="D98" s="105"/>
      <c r="E98" s="131"/>
      <c r="F98" s="131"/>
      <c r="G98" s="131"/>
      <c r="H98" s="131"/>
      <c r="I98" s="131"/>
      <c r="J98" s="131"/>
      <c r="K98" s="131"/>
      <c r="L98" s="131"/>
      <c r="M98" s="106">
        <v>0</v>
      </c>
      <c r="N98" s="106"/>
      <c r="O98" s="131"/>
      <c r="P98" s="68"/>
    </row>
    <row r="99" spans="1:16" ht="25.5" x14ac:dyDescent="0.2">
      <c r="A99" s="103">
        <v>2</v>
      </c>
      <c r="B99" s="104" t="s">
        <v>253</v>
      </c>
      <c r="C99" s="105">
        <f>E99+G99+M99+O99</f>
        <v>0</v>
      </c>
      <c r="D99" s="105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68"/>
    </row>
    <row r="100" spans="1:16" x14ac:dyDescent="0.2">
      <c r="A100" s="103">
        <v>3</v>
      </c>
      <c r="B100" s="104" t="s">
        <v>254</v>
      </c>
      <c r="C100" s="105">
        <f>E100+G100+M100+O100</f>
        <v>6180</v>
      </c>
      <c r="D100" s="105">
        <v>5429</v>
      </c>
      <c r="E100" s="106"/>
      <c r="F100" s="106"/>
      <c r="G100" s="106"/>
      <c r="H100" s="106"/>
      <c r="I100" s="106"/>
      <c r="J100" s="106"/>
      <c r="K100" s="106"/>
      <c r="L100" s="106"/>
      <c r="M100" s="106">
        <v>6180</v>
      </c>
      <c r="N100" s="106">
        <v>5429</v>
      </c>
      <c r="O100" s="106"/>
      <c r="P100" s="68"/>
    </row>
    <row r="101" spans="1:16" x14ac:dyDescent="0.2">
      <c r="A101" s="128" t="s">
        <v>255</v>
      </c>
      <c r="B101" s="129" t="s">
        <v>256</v>
      </c>
      <c r="C101" s="105">
        <f>E101+G101+I101+K101+M101+O101</f>
        <v>39697</v>
      </c>
      <c r="D101" s="105"/>
      <c r="E101" s="105">
        <f>E102+E103+E104</f>
        <v>0</v>
      </c>
      <c r="F101" s="105"/>
      <c r="G101" s="105">
        <f>G102+G103+G104</f>
        <v>0</v>
      </c>
      <c r="H101" s="105"/>
      <c r="I101" s="105">
        <f>I102+I103+I104</f>
        <v>39697</v>
      </c>
      <c r="J101" s="105"/>
      <c r="K101" s="105"/>
      <c r="L101" s="105"/>
      <c r="M101" s="105">
        <f>M102+M103+M104</f>
        <v>0</v>
      </c>
      <c r="N101" s="105"/>
      <c r="O101" s="105">
        <f>O102+O103+O104</f>
        <v>0</v>
      </c>
      <c r="P101" s="68"/>
    </row>
    <row r="102" spans="1:16" x14ac:dyDescent="0.2">
      <c r="A102" s="128">
        <v>1</v>
      </c>
      <c r="B102" s="92" t="s">
        <v>97</v>
      </c>
      <c r="C102" s="105">
        <f>E102+G102+I102+K102+M102+O102</f>
        <v>0</v>
      </c>
      <c r="D102" s="105"/>
      <c r="E102" s="105"/>
      <c r="F102" s="105"/>
      <c r="G102" s="105"/>
      <c r="H102" s="105"/>
      <c r="I102" s="105">
        <v>0</v>
      </c>
      <c r="J102" s="105"/>
      <c r="K102" s="105"/>
      <c r="L102" s="105"/>
      <c r="M102" s="105"/>
      <c r="N102" s="105"/>
      <c r="O102" s="105"/>
      <c r="P102" s="68"/>
    </row>
    <row r="103" spans="1:16" x14ac:dyDescent="0.2">
      <c r="A103" s="128">
        <v>2</v>
      </c>
      <c r="B103" s="92" t="s">
        <v>257</v>
      </c>
      <c r="C103" s="105">
        <f>E103+G103+I103+K103+M103+O103</f>
        <v>39697</v>
      </c>
      <c r="D103" s="105"/>
      <c r="E103" s="105"/>
      <c r="F103" s="105"/>
      <c r="G103" s="105"/>
      <c r="H103" s="105"/>
      <c r="I103" s="93">
        <v>39697</v>
      </c>
      <c r="J103" s="93"/>
      <c r="K103" s="105"/>
      <c r="L103" s="105"/>
      <c r="M103" s="105"/>
      <c r="N103" s="105"/>
      <c r="O103" s="105"/>
      <c r="P103" s="68"/>
    </row>
    <row r="104" spans="1:16" x14ac:dyDescent="0.2">
      <c r="A104" s="128"/>
      <c r="B104" s="92"/>
      <c r="C104" s="105">
        <f>E104+G104+I104+K104+M104+O104</f>
        <v>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>
        <v>0</v>
      </c>
      <c r="N104" s="105"/>
      <c r="O104" s="105"/>
      <c r="P104" s="68"/>
    </row>
    <row r="105" spans="1:16" x14ac:dyDescent="0.2">
      <c r="A105" s="233" t="s">
        <v>258</v>
      </c>
      <c r="B105" s="233"/>
      <c r="C105" s="122">
        <f>C78</f>
        <v>764668</v>
      </c>
      <c r="D105" s="122">
        <v>626879</v>
      </c>
      <c r="E105" s="122">
        <f>E78</f>
        <v>0</v>
      </c>
      <c r="F105" s="122"/>
      <c r="G105" s="122">
        <f>G78</f>
        <v>444034</v>
      </c>
      <c r="H105" s="122">
        <v>379499</v>
      </c>
      <c r="I105" s="122">
        <f>I78</f>
        <v>180562</v>
      </c>
      <c r="J105" s="122">
        <v>140730</v>
      </c>
      <c r="K105" s="122">
        <f>K78</f>
        <v>11705</v>
      </c>
      <c r="L105" s="122">
        <v>10621</v>
      </c>
      <c r="M105" s="122">
        <f>M78</f>
        <v>128243</v>
      </c>
      <c r="N105" s="122">
        <v>95905</v>
      </c>
      <c r="O105" s="122">
        <f>O78</f>
        <v>124</v>
      </c>
      <c r="P105" s="145">
        <v>124</v>
      </c>
    </row>
    <row r="106" spans="1:16" x14ac:dyDescent="0.2">
      <c r="A106" s="234" t="s">
        <v>259</v>
      </c>
      <c r="B106" s="234"/>
      <c r="C106" s="132">
        <f>G106+I106+K106+M106+O106</f>
        <v>764668</v>
      </c>
      <c r="D106" s="72">
        <f>H106+J106+L106+N106+P106</f>
        <v>654049</v>
      </c>
      <c r="E106" s="132">
        <f>E4</f>
        <v>0</v>
      </c>
      <c r="F106" s="132"/>
      <c r="G106" s="132">
        <f>G4</f>
        <v>444034</v>
      </c>
      <c r="H106" s="132">
        <f>H4</f>
        <v>383489</v>
      </c>
      <c r="I106" s="132">
        <f>I4</f>
        <v>180562</v>
      </c>
      <c r="J106" s="132">
        <f>J4</f>
        <v>162255</v>
      </c>
      <c r="K106" s="132">
        <f>K4</f>
        <v>11705</v>
      </c>
      <c r="L106" s="132">
        <v>10621</v>
      </c>
      <c r="M106" s="132">
        <f>M4</f>
        <v>128243</v>
      </c>
      <c r="N106" s="132">
        <f>N65+N5</f>
        <v>97560</v>
      </c>
      <c r="O106" s="132">
        <f>O4</f>
        <v>124</v>
      </c>
      <c r="P106" s="146">
        <v>124</v>
      </c>
    </row>
    <row r="107" spans="1:16" x14ac:dyDescent="0.2">
      <c r="A107" s="235" t="s">
        <v>260</v>
      </c>
      <c r="B107" s="235"/>
      <c r="C107" s="133">
        <f>C105-C106</f>
        <v>0</v>
      </c>
      <c r="D107" s="133">
        <f>D105-D106</f>
        <v>-27170</v>
      </c>
      <c r="E107" s="133">
        <f>E105-E106</f>
        <v>0</v>
      </c>
      <c r="F107" s="133"/>
      <c r="G107" s="133">
        <f t="shared" ref="G107:O107" si="3">G105-G106</f>
        <v>0</v>
      </c>
      <c r="H107" s="133">
        <f>H105-H106</f>
        <v>-3990</v>
      </c>
      <c r="I107" s="133">
        <f t="shared" si="3"/>
        <v>0</v>
      </c>
      <c r="J107" s="133">
        <f>J105-J106</f>
        <v>-21525</v>
      </c>
      <c r="K107" s="133"/>
      <c r="L107" s="133"/>
      <c r="M107" s="133">
        <f t="shared" si="3"/>
        <v>0</v>
      </c>
      <c r="N107" s="133">
        <f>N105-N106</f>
        <v>-1655</v>
      </c>
      <c r="O107" s="133">
        <f t="shared" si="3"/>
        <v>0</v>
      </c>
      <c r="P107" s="147"/>
    </row>
    <row r="108" spans="1:16" x14ac:dyDescent="0.2">
      <c r="C108" s="79"/>
      <c r="D108" s="79"/>
    </row>
    <row r="109" spans="1:16" x14ac:dyDescent="0.2">
      <c r="C109" s="79"/>
      <c r="D109" s="79"/>
      <c r="G109" s="79"/>
      <c r="H109" s="79"/>
      <c r="I109" s="79"/>
      <c r="K109" s="79"/>
    </row>
    <row r="110" spans="1:16" x14ac:dyDescent="0.2">
      <c r="C110" s="79"/>
      <c r="D110" s="79"/>
      <c r="H110" s="79"/>
    </row>
    <row r="111" spans="1:16" x14ac:dyDescent="0.2">
      <c r="D111" s="79"/>
      <c r="G111" s="79"/>
    </row>
    <row r="112" spans="1:16" x14ac:dyDescent="0.2">
      <c r="D112" s="79"/>
      <c r="H112" s="79"/>
    </row>
    <row r="115" spans="3:15" x14ac:dyDescent="0.2">
      <c r="I115" s="79"/>
    </row>
    <row r="117" spans="3:15" x14ac:dyDescent="0.2">
      <c r="C117" s="134"/>
      <c r="D117" s="134"/>
    </row>
    <row r="118" spans="3:15" x14ac:dyDescent="0.2">
      <c r="C118" s="134"/>
      <c r="D118" s="134"/>
    </row>
    <row r="119" spans="3:15" x14ac:dyDescent="0.2">
      <c r="C119" s="134"/>
      <c r="D119" s="134"/>
    </row>
    <row r="120" spans="3:15" x14ac:dyDescent="0.2">
      <c r="C120" s="134"/>
      <c r="D120" s="134"/>
    </row>
    <row r="121" spans="3:15" x14ac:dyDescent="0.2">
      <c r="C121" s="134"/>
      <c r="D121" s="134"/>
    </row>
    <row r="122" spans="3:15" x14ac:dyDescent="0.2">
      <c r="C122" s="134"/>
      <c r="D122" s="134"/>
    </row>
    <row r="123" spans="3:15" x14ac:dyDescent="0.2">
      <c r="C123" s="134"/>
      <c r="D123" s="134"/>
    </row>
    <row r="124" spans="3:15" x14ac:dyDescent="0.2">
      <c r="C124" s="134"/>
      <c r="D124" s="134"/>
    </row>
    <row r="125" spans="3:15" x14ac:dyDescent="0.2">
      <c r="C125" s="134"/>
      <c r="D125" s="134"/>
    </row>
    <row r="126" spans="3:15" x14ac:dyDescent="0.2">
      <c r="C126" s="134"/>
      <c r="D126" s="134"/>
    </row>
    <row r="127" spans="3:15" x14ac:dyDescent="0.2">
      <c r="C127" s="134"/>
      <c r="D127" s="134"/>
      <c r="O127" s="135"/>
    </row>
    <row r="128" spans="3:15" x14ac:dyDescent="0.2">
      <c r="C128" s="134"/>
      <c r="D128" s="134"/>
    </row>
    <row r="129" spans="3:4" x14ac:dyDescent="0.2">
      <c r="C129" s="134"/>
      <c r="D129" s="134"/>
    </row>
    <row r="130" spans="3:4" x14ac:dyDescent="0.2">
      <c r="C130" s="134"/>
      <c r="D130" s="134"/>
    </row>
  </sheetData>
  <mergeCells count="4">
    <mergeCell ref="B1:C1"/>
    <mergeCell ref="A105:B105"/>
    <mergeCell ref="A106:B106"/>
    <mergeCell ref="A107:B107"/>
  </mergeCells>
  <pageMargins left="0.75" right="0.75" top="1" bottom="1" header="0.5" footer="0.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Naslovna</vt:lpstr>
      <vt:lpstr>Finansijski plan 2023.</vt:lpstr>
      <vt:lpstr>izvršenje fin.plana</vt:lpstr>
      <vt:lpstr>FIN.PLAN PO IZVORIMA FINANSI</vt:lpstr>
      <vt:lpstr>'Finansijski plan 2023.'!Print_Area</vt:lpstr>
      <vt:lpstr>Naslovna!Print_Area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Obracunska 2</dc:creator>
  <cp:lastModifiedBy>Win10</cp:lastModifiedBy>
  <cp:lastPrinted>2023-12-28T11:04:36Z</cp:lastPrinted>
  <dcterms:created xsi:type="dcterms:W3CDTF">2015-03-13T07:56:07Z</dcterms:created>
  <dcterms:modified xsi:type="dcterms:W3CDTF">2024-02-01T13:53:51Z</dcterms:modified>
</cp:coreProperties>
</file>